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ocDesk\Downloads\"/>
    </mc:Choice>
  </mc:AlternateContent>
  <xr:revisionPtr revIDLastSave="0" documentId="13_ncr:1_{0B8EC1F2-0994-4C78-93DA-E48CEDFBA878}" xr6:coauthVersionLast="47" xr6:coauthVersionMax="47" xr10:uidLastSave="{00000000-0000-0000-0000-000000000000}"/>
  <bookViews>
    <workbookView xWindow="-120" yWindow="-120" windowWidth="25440" windowHeight="15270" tabRatio="771" firstSheet="1" activeTab="1" xr2:uid="{00000000-000D-0000-FFFF-FFFF00000000}"/>
  </bookViews>
  <sheets>
    <sheet name="Memória" sheetId="5" state="hidden" r:id="rId1"/>
    <sheet name="CPUS" sheetId="9" r:id="rId2"/>
  </sheets>
  <externalReferences>
    <externalReference r:id="rId3"/>
  </externalReferences>
  <definedNames>
    <definedName name="_xlnm.Print_Area" localSheetId="1">CPUS!$A$1:$F$226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9" l="1"/>
  <c r="E118" i="9" s="1"/>
  <c r="F118" i="9" s="1"/>
  <c r="E112" i="9"/>
  <c r="F112" i="9" s="1"/>
  <c r="F207" i="9"/>
  <c r="F206" i="9"/>
  <c r="F205" i="9"/>
  <c r="F201" i="9"/>
  <c r="F200" i="9"/>
  <c r="E196" i="9"/>
  <c r="E195" i="9"/>
  <c r="F194" i="9"/>
  <c r="F186" i="9"/>
  <c r="F196" i="9"/>
  <c r="F195" i="9"/>
  <c r="F193" i="9"/>
  <c r="F192" i="9"/>
  <c r="F191" i="9"/>
  <c r="F190" i="9"/>
  <c r="F189" i="9"/>
  <c r="F188" i="9"/>
  <c r="F187" i="9"/>
  <c r="F181" i="9"/>
  <c r="F172" i="9"/>
  <c r="F171" i="9"/>
  <c r="F170" i="9"/>
  <c r="F169" i="9"/>
  <c r="F167" i="9"/>
  <c r="F166" i="9"/>
  <c r="F165" i="9"/>
  <c r="F182" i="9"/>
  <c r="F179" i="9"/>
  <c r="F178" i="9"/>
  <c r="F177" i="9"/>
  <c r="F176" i="9"/>
  <c r="F157" i="9"/>
  <c r="E159" i="9"/>
  <c r="F159" i="9" s="1"/>
  <c r="F161" i="9"/>
  <c r="F158" i="9"/>
  <c r="F156" i="9"/>
  <c r="F155" i="9"/>
  <c r="F149" i="9"/>
  <c r="F151" i="9"/>
  <c r="F150" i="9"/>
  <c r="F147" i="9"/>
  <c r="F146" i="9"/>
  <c r="F145" i="9"/>
  <c r="F144" i="9"/>
  <c r="E138" i="9"/>
  <c r="F138" i="9" s="1"/>
  <c r="E137" i="9"/>
  <c r="E136" i="9"/>
  <c r="F136" i="9" s="1"/>
  <c r="E135" i="9"/>
  <c r="F135" i="9" s="1"/>
  <c r="E134" i="9"/>
  <c r="F134" i="9" s="1"/>
  <c r="F133" i="9"/>
  <c r="F132" i="9"/>
  <c r="F140" i="9"/>
  <c r="F139" i="9"/>
  <c r="F137" i="9"/>
  <c r="E126" i="9"/>
  <c r="F126" i="9" s="1"/>
  <c r="F124" i="9"/>
  <c r="F125" i="9"/>
  <c r="F128" i="9"/>
  <c r="F127" i="9"/>
  <c r="F123" i="9"/>
  <c r="F122" i="9"/>
  <c r="F111" i="9"/>
  <c r="F110" i="9"/>
  <c r="F106" i="9"/>
  <c r="F105" i="9"/>
  <c r="F104" i="9"/>
  <c r="F100" i="9"/>
  <c r="F101" i="9" s="1"/>
  <c r="F96" i="9"/>
  <c r="F95" i="9"/>
  <c r="F94" i="9"/>
  <c r="F93" i="9"/>
  <c r="F92" i="9"/>
  <c r="F75" i="9"/>
  <c r="F76" i="9"/>
  <c r="F77" i="9"/>
  <c r="F78" i="9"/>
  <c r="F79" i="9"/>
  <c r="F80" i="9"/>
  <c r="F81" i="9"/>
  <c r="F82" i="9"/>
  <c r="F64" i="9"/>
  <c r="F65" i="9"/>
  <c r="F48" i="9"/>
  <c r="F44" i="9"/>
  <c r="F88" i="9"/>
  <c r="F87" i="9"/>
  <c r="F86" i="9"/>
  <c r="F85" i="9"/>
  <c r="F84" i="9"/>
  <c r="F83" i="9"/>
  <c r="F74" i="9"/>
  <c r="F73" i="9"/>
  <c r="F72" i="9"/>
  <c r="F71" i="9"/>
  <c r="F70" i="9"/>
  <c r="F69" i="9"/>
  <c r="F68" i="9"/>
  <c r="F67" i="9"/>
  <c r="F66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7" i="9"/>
  <c r="F46" i="9"/>
  <c r="F45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E117" i="9" l="1"/>
  <c r="F117" i="9" s="1"/>
  <c r="F119" i="9" s="1"/>
  <c r="F113" i="9"/>
  <c r="F114" i="9" s="1"/>
  <c r="F202" i="9"/>
  <c r="F197" i="9"/>
  <c r="E148" i="9"/>
  <c r="F141" i="9"/>
  <c r="F129" i="9"/>
  <c r="F107" i="9"/>
  <c r="F97" i="9"/>
  <c r="F89" i="9"/>
  <c r="F148" i="9" l="1"/>
  <c r="F152" i="9" s="1"/>
  <c r="E160" i="9"/>
  <c r="F160" i="9" l="1"/>
  <c r="E168" i="9"/>
  <c r="F168" i="9" l="1"/>
  <c r="F173" i="9" s="1"/>
  <c r="E180" i="9"/>
  <c r="F162" i="9"/>
  <c r="F180" i="9" l="1"/>
  <c r="F183" i="9" s="1"/>
  <c r="E208" i="9"/>
  <c r="F208" i="9" s="1"/>
  <c r="F209" i="9" s="1"/>
  <c r="B204" i="5" l="1"/>
  <c r="A204" i="5"/>
  <c r="B197" i="5"/>
  <c r="A197" i="5"/>
  <c r="G193" i="5"/>
  <c r="B190" i="5"/>
  <c r="A190" i="5"/>
  <c r="G186" i="5"/>
  <c r="B183" i="5"/>
  <c r="A183" i="5"/>
  <c r="B176" i="5"/>
  <c r="A176" i="5"/>
  <c r="B168" i="5"/>
  <c r="A168" i="5"/>
  <c r="B167" i="5"/>
  <c r="A167" i="5"/>
  <c r="Q155" i="5"/>
  <c r="B155" i="5"/>
  <c r="A155" i="5"/>
  <c r="B154" i="5"/>
  <c r="A154" i="5"/>
  <c r="B146" i="5"/>
  <c r="B144" i="5"/>
  <c r="A144" i="5"/>
  <c r="E138" i="5"/>
  <c r="B131" i="5"/>
  <c r="A131" i="5"/>
  <c r="B121" i="5"/>
  <c r="A121" i="5"/>
  <c r="C117" i="5"/>
  <c r="C124" i="5" s="1"/>
  <c r="B113" i="5"/>
  <c r="A113" i="5"/>
  <c r="B112" i="5"/>
  <c r="A112" i="5"/>
  <c r="B104" i="5"/>
  <c r="A104" i="5"/>
  <c r="G100" i="5"/>
  <c r="B97" i="5"/>
  <c r="A97" i="5"/>
  <c r="B90" i="5"/>
  <c r="A90" i="5"/>
  <c r="B88" i="5"/>
  <c r="A88" i="5"/>
  <c r="E84" i="5"/>
  <c r="E107" i="5" s="1"/>
  <c r="E117" i="5" s="1"/>
  <c r="E124" i="5" s="1"/>
  <c r="B81" i="5"/>
  <c r="A81" i="5"/>
  <c r="G77" i="5"/>
  <c r="B74" i="5"/>
  <c r="A74" i="5"/>
  <c r="E70" i="5"/>
  <c r="E93" i="5" s="1"/>
  <c r="I93" i="5" s="1"/>
  <c r="C95" i="5" s="1"/>
  <c r="E100" i="5" s="1"/>
  <c r="K100" i="5" s="1"/>
  <c r="C102" i="5" s="1"/>
  <c r="B67" i="5"/>
  <c r="A67" i="5"/>
  <c r="B65" i="5"/>
  <c r="A65" i="5"/>
  <c r="B56" i="5"/>
  <c r="A56" i="5"/>
  <c r="G52" i="5"/>
  <c r="B49" i="5"/>
  <c r="A49" i="5"/>
  <c r="B43" i="5"/>
  <c r="A43" i="5"/>
  <c r="Q40" i="5"/>
  <c r="B34" i="5"/>
  <c r="A34" i="5"/>
  <c r="G29" i="5"/>
  <c r="B26" i="5"/>
  <c r="A26" i="5"/>
  <c r="E21" i="5"/>
  <c r="I21" i="5" s="1"/>
  <c r="C23" i="5" s="1"/>
  <c r="B18" i="5"/>
  <c r="A18" i="5"/>
  <c r="E12" i="5"/>
  <c r="C171" i="5" s="1"/>
  <c r="B12" i="5"/>
  <c r="B171" i="5" s="1"/>
  <c r="B200" i="5" s="1"/>
  <c r="B207" i="5" s="1"/>
  <c r="O9" i="5"/>
  <c r="B9" i="5"/>
  <c r="A9" i="5"/>
  <c r="B8" i="5"/>
  <c r="A8" i="5"/>
  <c r="B6" i="5"/>
  <c r="A6" i="5"/>
  <c r="C84" i="5" l="1"/>
  <c r="I84" i="5" s="1"/>
  <c r="C86" i="5" s="1"/>
  <c r="C59" i="5"/>
  <c r="G59" i="5" s="1"/>
  <c r="C61" i="5" s="1"/>
  <c r="E45" i="5"/>
  <c r="I45" i="5" s="1"/>
  <c r="C47" i="5" s="1"/>
  <c r="E52" i="5" s="1"/>
  <c r="K52" i="5" s="1"/>
  <c r="C54" i="5" s="1"/>
  <c r="B117" i="5"/>
  <c r="B124" i="5" s="1"/>
  <c r="B147" i="5" s="1"/>
  <c r="B179" i="5"/>
  <c r="B193" i="5" s="1"/>
  <c r="C147" i="5"/>
  <c r="H124" i="5"/>
  <c r="F127" i="5" s="1"/>
  <c r="C135" i="5"/>
  <c r="F171" i="5"/>
  <c r="D173" i="5" s="1"/>
  <c r="C200" i="5"/>
  <c r="B135" i="5"/>
  <c r="E147" i="5"/>
  <c r="E135" i="5"/>
  <c r="G117" i="5"/>
  <c r="F119" i="5" s="1"/>
  <c r="B161" i="5"/>
  <c r="E29" i="5"/>
  <c r="K29" i="5" s="1"/>
  <c r="C31" i="5" s="1"/>
  <c r="G12" i="5"/>
  <c r="I12" i="5"/>
  <c r="C14" i="5" s="1"/>
  <c r="B186" i="5"/>
  <c r="I70" i="5"/>
  <c r="C72" i="5" s="1"/>
  <c r="E77" i="5" s="1"/>
  <c r="K77" i="5" s="1"/>
  <c r="C79" i="5" s="1"/>
  <c r="B39" i="5"/>
  <c r="C107" i="5"/>
  <c r="I107" i="5" s="1"/>
  <c r="C109" i="5" s="1"/>
  <c r="B93" i="5"/>
  <c r="B100" i="5" s="1"/>
  <c r="B107" i="5" s="1"/>
  <c r="B21" i="5"/>
  <c r="B29" i="5" s="1"/>
  <c r="C39" i="5"/>
  <c r="G39" i="5" s="1"/>
  <c r="C41" i="5" s="1"/>
  <c r="E193" i="5" l="1"/>
  <c r="J200" i="5"/>
  <c r="D202" i="5" s="1"/>
  <c r="K135" i="5"/>
  <c r="C138" i="5" s="1"/>
  <c r="G138" i="5" s="1"/>
  <c r="E140" i="5" s="1"/>
  <c r="B45" i="5"/>
  <c r="B52" i="5" s="1"/>
  <c r="B59" i="5" s="1"/>
  <c r="B70" i="5"/>
  <c r="B77" i="5" s="1"/>
  <c r="B84" i="5" s="1"/>
  <c r="I147" i="5"/>
  <c r="E150" i="5" s="1"/>
  <c r="E161" i="5"/>
  <c r="H161" i="5" s="1"/>
  <c r="G165" i="5" s="1"/>
  <c r="C207" i="5" l="1"/>
  <c r="G207" i="5" s="1"/>
  <c r="C209" i="5" s="1"/>
  <c r="K193" i="5"/>
  <c r="C195" i="5" s="1"/>
  <c r="E179" i="5" s="1"/>
  <c r="I179" i="5" s="1"/>
  <c r="C181" i="5" s="1"/>
  <c r="E186" i="5" s="1"/>
  <c r="K186" i="5" s="1"/>
  <c r="C188" i="5" s="1"/>
</calcChain>
</file>

<file path=xl/sharedStrings.xml><?xml version="1.0" encoding="utf-8"?>
<sst xmlns="http://schemas.openxmlformats.org/spreadsheetml/2006/main" count="675" uniqueCount="262">
  <si>
    <t>PREFEITURA MUNICIPAL DE CASTANHAL</t>
  </si>
  <si>
    <t>UND</t>
  </si>
  <si>
    <t>m²</t>
  </si>
  <si>
    <t>und</t>
  </si>
  <si>
    <t>m</t>
  </si>
  <si>
    <t>m³</t>
  </si>
  <si>
    <t>SECRETARIA DE OBRAS E URBANISMO - SEMOB</t>
  </si>
  <si>
    <t>TOTAL</t>
  </si>
  <si>
    <t>H</t>
  </si>
  <si>
    <t>=</t>
  </si>
  <si>
    <t>PREÇO TOTAL</t>
  </si>
  <si>
    <t>CAMINHÃO PIPA 10.000 L TRUCADO, PESO BRUTO TOTAL 23.000 KG, CARGA ÚTIL MÁXIMA 15.935 KG, DISTÂNCIA ENTRE EIXOS 4,8 M, POTÊNCIA 230 CV, INCLUSIVE TANQUE DE AÇO PARA TRANSPORTE DE ÁGUA - CHP DIURNO. AF_06/2014</t>
  </si>
  <si>
    <t>ESPARGIDOR DE ASFALTO PRESSURIZADO, TANQUE 6 M3 COM ISOLAÇÃO TÉRMICA, AQUECIDO COM 2 MAÇARICOS, COM BARRA ESPARGIDORA 3,60 M, MONTADO SOBRE CAMINHÃO TOCO, PBT 14.300 KG, POTÊNCIA 185 CV - CHP DIURNO. AF_08/2015</t>
  </si>
  <si>
    <t>x</t>
  </si>
  <si>
    <t>Rua</t>
  </si>
  <si>
    <t>Comprimento</t>
  </si>
  <si>
    <t>Largura</t>
  </si>
  <si>
    <t>Área</t>
  </si>
  <si>
    <t>km</t>
  </si>
  <si>
    <t>TOTAL=</t>
  </si>
  <si>
    <t>M2</t>
  </si>
  <si>
    <r>
      <rPr>
        <b/>
        <sz val="10"/>
        <rFont val="Arial"/>
        <family val="2"/>
      </rPr>
      <t>OBS:</t>
    </r>
    <r>
      <rPr>
        <sz val="10"/>
        <rFont val="Arial"/>
        <family val="2"/>
      </rPr>
      <t xml:space="preserve"> CONSIDERAR 1,5 CM DE CADA LADO A MAIS DO QUE APISTA DE ROLAMENTO</t>
    </r>
  </si>
  <si>
    <t>Espessura</t>
  </si>
  <si>
    <t>Volume</t>
  </si>
  <si>
    <t>M3</t>
  </si>
  <si>
    <t>DMT</t>
  </si>
  <si>
    <t>Empolamento (25%)</t>
  </si>
  <si>
    <t>M3XKM</t>
  </si>
  <si>
    <t>OBS:</t>
  </si>
  <si>
    <t>Para o cálculo da área de limpeza da jazida, será considerado o volume do aterro para base dividido por uma profundidade de escavação média de 3m.</t>
  </si>
  <si>
    <t>Prof. de Escavação</t>
  </si>
  <si>
    <t>/</t>
  </si>
  <si>
    <t>Extensão</t>
  </si>
  <si>
    <t>Area</t>
  </si>
  <si>
    <r>
      <rPr>
        <b/>
        <sz val="10"/>
        <rFont val="Arial"/>
        <family val="2"/>
      </rPr>
      <t>OBS:</t>
    </r>
    <r>
      <rPr>
        <sz val="10"/>
        <rFont val="Arial"/>
        <family val="2"/>
      </rPr>
      <t xml:space="preserve"> CONSIDERAR 0,50 CM DE CADA LADO A MAIS DO QUE APISTA DE ROLAMENTO</t>
    </r>
  </si>
  <si>
    <t>comp.</t>
  </si>
  <si>
    <t>largura</t>
  </si>
  <si>
    <t>area</t>
  </si>
  <si>
    <t>acrescimo</t>
  </si>
  <si>
    <t>Total</t>
  </si>
  <si>
    <t>CONSIDERAR 0,5 CM DE CADA LADO, POIS SERÁ FEITO A PINTURA DE LIGAÇÃO EM CIMA DA SARJETA JÁ EXISTENTE</t>
  </si>
  <si>
    <t>volume</t>
  </si>
  <si>
    <t>+</t>
  </si>
  <si>
    <t>M3xKM</t>
  </si>
  <si>
    <t>CONSIDERAR 0,5 CM DE CADA LADO, POIS SERÁ PAVIMENTADO EM CIMA DA SARJETA JÁ EXISTENTE</t>
  </si>
  <si>
    <t>Obs.: FAIXA DE BORDO: Considerando curvas quando a faixa não for reta, (considerando comprimento total da via)</t>
  </si>
  <si>
    <t>Obs.: FAIXA CENTRAL: Considerando que a faixa é tracejada.</t>
  </si>
  <si>
    <t>RUA</t>
  </si>
  <si>
    <t>Comp.</t>
  </si>
  <si>
    <t>Quant.</t>
  </si>
  <si>
    <t>OBS.: Serão adotados a quantidade de "3" pois estamos contabilizando os bordos e o eixo da via pavimentada</t>
  </si>
  <si>
    <t>TOTAL SINALIZAÇÃO HORIZONTAL COM TINTA RETRORREFLETIVA =</t>
  </si>
  <si>
    <t>Comp. (m)</t>
  </si>
  <si>
    <t>Quant. Lados</t>
  </si>
  <si>
    <t>Total (m)</t>
  </si>
  <si>
    <t>COMP. TOTAL MEIO-FIO E SARJETA =</t>
  </si>
  <si>
    <t>M</t>
  </si>
  <si>
    <t>Largura (m)</t>
  </si>
  <si>
    <t>Lados</t>
  </si>
  <si>
    <t>total</t>
  </si>
  <si>
    <t>TOTAL CALÇADA =</t>
  </si>
  <si>
    <t>ÁREA DE PINTURA =</t>
  </si>
  <si>
    <t>EAI CM ECOIMPRIMA</t>
  </si>
  <si>
    <t>COEF.</t>
  </si>
  <si>
    <t>CUSTO UNIT.</t>
  </si>
  <si>
    <t>VASSOURA MECÂNICA REBOCÁVEL COM ESCOVA CILÍNDRICA, LARGURA ÚTIL DE VARRIMENTO DE 2,44 M - CHP DIURNO. AF_06/2014</t>
  </si>
  <si>
    <t>CHP</t>
  </si>
  <si>
    <t xml:space="preserve"> 0,002</t>
  </si>
  <si>
    <t xml:space="preserve"> 5841 </t>
  </si>
  <si>
    <t>VASSOURA MECÂNICA REBOCÁVEL COM ESCOVA CILÍNDRICA, LARGURA ÚTIL DE VARRIMENTO DE 2,44 M - CHI DIURNO. AF_06/2014</t>
  </si>
  <si>
    <t>CHI</t>
  </si>
  <si>
    <t xml:space="preserve"> 0,004</t>
  </si>
  <si>
    <t>ESPARGIDOR DE ASFALTO PRESSURIZADO, TANQUE 6 M3 COM ISOLAÇÃO TÉRMICA, AQUECIDO COM 2 MAÇARICOS, COM BARRA ESPARGIDORA 3,60 M, MONTADO SOBRE CAMINHÃO  TOCO, PBT 14.300 KG, POTÊNCIA 185 CV - CHP DIURNO. AF_08/2015</t>
  </si>
  <si>
    <t xml:space="preserve"> 0,001</t>
  </si>
  <si>
    <t xml:space="preserve"> 88316 </t>
  </si>
  <si>
    <t>SERVENTE COM ENCARGOS COMPLEMENTARES</t>
  </si>
  <si>
    <t xml:space="preserve"> 0,0058</t>
  </si>
  <si>
    <t xml:space="preserve"> 89035 </t>
  </si>
  <si>
    <t>TRATOR DE PNEUS, POTÊNCIA 85 CV, TRAÇÃO 4X4, PESO COM LASTRO DE 4.675 KG - CHP DIURNO. AF_06/2014</t>
  </si>
  <si>
    <t xml:space="preserve"> 0,0017</t>
  </si>
  <si>
    <t xml:space="preserve"> 89036 </t>
  </si>
  <si>
    <t>TRATOR DE PNEUS, POTÊNCIA 85 CV, TRAÇÃO 4X4, PESO COM LASTRO DE 4.675 KG - CHI DIURNO. AF_06/2014</t>
  </si>
  <si>
    <t xml:space="preserve"> 0,0041</t>
  </si>
  <si>
    <t>ESPARGIDOR DE ASFALTO PRESSURIZADO, TANQUE 6 M3 COM ISOLAÇÃO TÉRMICA, AQUECIDO COM 2 MAÇARICOS, COM BARRA ESPARGIDORA 3,60 M, MONTADO SOBRE CAMINHÃO  TOCO, PBT 14.300 KG, POTÊNCIA 185 CV - CHI DIURNO. AF_08/2015</t>
  </si>
  <si>
    <t xml:space="preserve"> 0,0049</t>
  </si>
  <si>
    <t>COTAÇÃO</t>
  </si>
  <si>
    <t>L</t>
  </si>
  <si>
    <t>PROPONENTE: PREFEITURA MUNICIPAL DE CASTANHAL</t>
  </si>
  <si>
    <t>OBJETO: EXECUÇÃO DE SERVIÇOS DE DRENAGEM E PAVIMENTAÇÃO ASFÁLTICA DE VIAS URBANAS, NO MUNICÍPIO DE CASTANHAL/PA</t>
  </si>
  <si>
    <t>LOCAL: CASTANHAL - PARÁ</t>
  </si>
  <si>
    <t>DATA: 24/06/2022</t>
  </si>
  <si>
    <t>UNID.</t>
  </si>
  <si>
    <t>FECHADURA ESPELHO PARA PORTA EXTERNA, EM ACO INOX (MAQUINA, TESTA E CONTRA-TESTA) E EM ZAMAC (MACANETA, LINGUETA E TRINCOS) COM ACABAMENTO CROMADO,MAQUINA DE 40 MM, INCLUINDO CHAVE TIPO CILINDRO</t>
  </si>
  <si>
    <t>cj</t>
  </si>
  <si>
    <t>FECHADURA ROSETA REDONDA PARA PORTA DE BANHEIRO, EM ACO INOX (MAQUINA, TESTA E CONTRA-TESTA) E EM ZAMAC (MACANETA, LINGUETA E TRINCOS) COM ACABAMENTO CROMADO, MAQUINA DE 40 MM, INCLUINDO CHAVE TIPO TRANQUETA</t>
  </si>
  <si>
    <t>EXTINTOR DE INCENDIO PORTATIL COM CARGA DE AGUA PRESSURIZADA DE 10 L, CLASSE A</t>
  </si>
  <si>
    <t>EXTINTOR DE INCENDIO PORTATIL COM CARGA DE PO QUIMICO SECO (PQS) DE 4 KG, CLASSE BC</t>
  </si>
  <si>
    <t>FORRO DE PVC LISO, BRANCO, REGUA DE 10 CM, ESPESSURA DE 8 MM A 10 MM (COM COLOCACAO / SEM ESTRUTURA METALICA)</t>
  </si>
  <si>
    <t>VASO SANITÁRIO SIFONADO COM CAIXA ACOPLADA LOUÇA BRANCA - FORNECIMENTO E INSTALAÇÃO. AF_01/2020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</si>
  <si>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</si>
  <si>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</si>
  <si>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MASSA ÚNICA, PARA RECEBIMENTO DE PINTURA, EM ARGAMASSA TRAÇO 1:2:8, PREPARO MANUAL, APLICADA MANUALMENTE EM FACES INTERNAS DE PAREDES, ESPESSURA DE 10MM, COM EXECUÇÃO DE TALISCAS. AF_06/2014</t>
  </si>
  <si>
    <t>CHAPISCO APLICADO EM ALVENARIAS E ESTRUTURAS DE CONCRETO INTERNAS, COM ROLO PARA TEXTURA ACRÍLICA. ARGAMASSA INDUSTRIALIZADA COM PREPARO EM MISTURADOR 300 KG. AF_06/2014</t>
  </si>
  <si>
    <t>APLICAÇÃO MANUAL DE PINTURA COM TINTA LÁTEX ACRÍLICA EM PAREDES, DUAS DEMÃOS. AF_06/2014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</si>
  <si>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</si>
  <si>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</si>
  <si>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CAIXA SIFONADA, PVC, DN 100 X 100 X 50 MM, FORNECIDA E INSTALADA EM RAMAIS DE ENCAMINHAMENTO DE ÁGUA PLUVIAL. AF_12/2014</t>
  </si>
  <si>
    <t>TUBO PVC, SERIE NORMAL, ESGOTO PREDIAL, DN 40 MM, FORNECIDO E INSTALADO EM RAMAL DE DESCARGA OU RAMAL DE ESGOTO SANITÁRIO. AF_12/2014</t>
  </si>
  <si>
    <t>ml</t>
  </si>
  <si>
    <t>TUBO PVC, SERIE NORMAL, ESGOTO PREDIAL, DN 50 MM, FORNECIDO E INSTALADO EM RAMAL DE DESCARGA OU RAMAL DE ESGOTO SANITÁRIO. AF_12/2014</t>
  </si>
  <si>
    <t>TUBO PVC, SERIE NORMAL, ESGOTO PREDIAL, DN 100 MM, FORNECIDO E INSTALADO EM RAMAL DE DESCARGA OU RAMAL DE ESGOTO SANITÁRIO. AF_12/2014</t>
  </si>
  <si>
    <t>JOELHO 90 GRAUS, PVC, SERIE NORMAL, ESGOTO PREDIAL, DN 40 MM, JUNTA SOLDÁVEL,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</si>
  <si>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</si>
  <si>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JOELHO 90 GRAUS, PVC, SERIE NORMAL, ESGOTO PREDIAL, DN 50 MM, JUNTA SOLDÁVEL, FORNECIDO E INSTALADO EM RAMAL DE DESCARGA OU RAMAL DE ESGOTO SANITÁRIO. AF_12/2014</t>
  </si>
  <si>
    <t>CURVA CURTA 90 GRAUS, PVC, SERIE NORMAL, ESGOTO PREDIAL, DN 100 MM, JUNTA ELÁSTICA, FORNECIDO E INSTALADO EM RAMAL DE DESCARGA OU RAMAL DE ESGOTO SANITÁRIO. AF_12/2014</t>
  </si>
  <si>
    <t>TE, PVC, SERIE NORMAL, ESGOTO PREDIAL, DN 50 X 50 MM, JUNTA ELÁSTICA, FORNECIDO E INSTALADO EM RAMAL DE DESCARGA OU RAMAL DE ESGOTO SANITÁRIO. AF_12/2014</t>
  </si>
  <si>
    <t>TE, PVC, SERIE NORMAL, ESGOTO PREDIAL, DN 100 X 100 MM, JUNTA ELÁSTICA, FORNECIDO E INSTALADO EM RAMAL DE DESCARGA OU RAMAL DE ESGOTO SANITÁRIO. AF_12/2014</t>
  </si>
  <si>
    <t>PONTO DE CONSUMO TERMINAL DE ÁGUA FRIA (SUBRAMAL) COM TUBULAÇÃO DE PVC, DN25 MM, INSTALADO EM RAMAL DE ÁGUA, INCLUSOS RASGO E CHUMBAMENTO EM ALVENARIA. AF_12/2014</t>
  </si>
  <si>
    <t>RASGO EM ALVENARIA PARA RAMAIS/ DISTRIBUIÇÃO COM DIAMETROS MENORES OU IGUAIS A 40 MM. AF_05/2015</t>
  </si>
  <si>
    <t>CHUMBAMENTO LINEAR EM ALVENARIA PARA RAMAIS/DISTRIBUIÇÃO COM DIÂMETROS MENORES OU IGUAIS A 40 MM. AF_05/2015</t>
  </si>
  <si>
    <t>PORTA DE MADEIRA PARA PINTURA, SEMI-OCA (LEVE OU MÉDIA), 60X210CM, ESPESSURA DE 3,5CM, INCLUSO DOBRADIÇAS - FORNECIMENTO E INSTALAÇÃO. AF_12/2019</t>
  </si>
  <si>
    <t>PORTA DE MADEIRA PARA PINTURA, SEMI-OCA (LEVE OU MÉDIA), 80X210CM, ESPESSURA DE 3,5CM, INCLUSO DOBRADIÇAS - FORNECIMENTO E INSTALAÇÃO. AF_12/2019</t>
  </si>
  <si>
    <t>FIXAÇÃO DE TUBOS HORIZONTAIS DE PVC, CPVC OU COBRE DIÂMETROS MENORES OU IGUAIS A 40 MM OU ELETROCALHAS ATÉ 150MM DE LARGURA, COM ABRAÇADEIRA METÁLICA RÍGIDA TIPO D 1/2, FIXADA EM PERFILADO EM LAJE. AF_05/2015</t>
  </si>
  <si>
    <t>PORTA EM ALUMÍNIO DE ABRIR TIPO VENEZIANA COM GUARNIÇÃO, FIXAÇÃO COM PARAFUSOS - FORNECIMENTO E INSTALAÇÃO. AF_12/2019</t>
  </si>
  <si>
    <t>CABO DE COBRE FLEXÍVEL ISOLADO, 1,5 MM², ANTI-CHAMA 450/750 V, PARA CIRCUITOS TERMINAIS - FORNECIMENTO E INSTALAÇÃO. AF_12/2015</t>
  </si>
  <si>
    <t>CABO DE COBRE FLEXÍVEL ISOLADO, 2,5 MM², ANTI-CHAMA 450/750 V, PARA CIRCUITOS TERMINAIS - FORNECIMENTO E INSTALAÇÃO. AF_12/2015</t>
  </si>
  <si>
    <t>CABO DE COBRE FLEXÍVEL ISOLADO, 4,0 MM², ANTI-CHAMA 450/750 V, PARA CIRCUITOS TERMINAIS - FORNECIMENTO E INSTALAÇÃO. AF_12/2015</t>
  </si>
  <si>
    <t>CAIXA OCTOGONAL 3" X 3", PVC, INSTALADA EM LAJE - FORNECIMENTO E INSTALAÇÃO. AF_12/2015</t>
  </si>
  <si>
    <t>SUPORTE PARAFUSADO COM PLACA DE ENCAIXE 4" X 2" ALTO (2,00 M DO PISO) PARA PONTO ELÉTRICO - FORNECIMENTO E INSTALAÇÃO. AF_12/2015</t>
  </si>
  <si>
    <t>TOMADA BAIXA DE EMBUTIR (1 MÓDULO), 2P+T 10 A, INCLUINDO SUPORTE E PLACA - FORNECIMENTO E INSTALAÇÃO. AF_12/2015</t>
  </si>
  <si>
    <t>TOMADA BAIXA DE EMBUTIR (2 MÓDULOS), 2P+T 10 A, INCLUINDO SUPORTE E PLACA- FORNECIMENTO E INSTALAÇÃO. AF_12/2015</t>
  </si>
  <si>
    <t>INTERRUPTOR SIMPLES (1 MÓDULO) COM 1 TOMADA DE EMBUTIR 2P+T 10 A, INCLUINDO SUPORTE E PLACA - FORNECIMENTO E INSTALAÇÃO. AF_12/2015</t>
  </si>
  <si>
    <t>TRAMA DE MADEIRA COMPOSTA POR TERÇAS PARA TELHADOS DE ATÉ 2 ÁGUAS PARA TELHA ONDULADA DE FIBROCIMENTO, METÁLICA, PLÁSTICA OU TERMOACÚSTICA, INCLUSO TRANSPORTE VERTICAL. AF_07/2019</t>
  </si>
  <si>
    <t>CABO DE COBRE FLEXÍVEL ISOLADO, 16 MM², ANTI-CHAMA 450/750 V, PARA DISTRIBUIÇÃO - FORNECIMENTO E INSTALAÇÃO. AF_12/2015</t>
  </si>
  <si>
    <t>ESCAVAÇÃO MANUAL DE VALA COM PROFUNDIDADE MENOR OU IGUAL A 1,30 M. AF_02/2021</t>
  </si>
  <si>
    <t>TELHAMENTO COM TELHA ONDULADA DE FIBROCIMENTO E = 6 MM, COM RECOBRIMENTO LATERAL DE 1 1/4 DE ONDA PARA TELHADO COM INCLINAÇÃO MÁXIMA DE 10°, COM ATÉ 2 ÁGUAS, INCLUSO IÇAMENTO. AF_07/2019</t>
  </si>
  <si>
    <t>JANELA DE AÇO TIPO BASCULANTE PARA VIDROS, COM BATENTE, FERRAGENS E PINTURA ANTICORROSIVA. EXCLUSIVE VIDROS, ACABAMENTO, ALIZAR E CONTRAMARCO. FORNECIMENTO E INSTALAÇÃO. AF_12/2019</t>
  </si>
  <si>
    <t>LASTRO DE CONCRETO MAGRO, APLICADO EM PISOS, LAJES SOBRE SOLO OU RADIERS, ESPESSURA DE 3 CM. AF_07/2016</t>
  </si>
  <si>
    <t>LASTRO DE CONCRETO MAGRO, APLICADO EM PISOS, LAJES SOBRE SOLO OU RADIERS, ESPESSURA DE 5 CM. AF_07/2016</t>
  </si>
  <si>
    <t>HASTE DE ATERRAMENTO 5/8 PARA SPDA - FORNECIMENTO E INSTALAÇÃO. AF_12/2017</t>
  </si>
  <si>
    <t>REATERRO MANUAL APILOADO COM SOQUETE. AF_10/2017</t>
  </si>
  <si>
    <t>LUMINÁRIA TIPO CALHA, DE SOBREPOR, COM 2 LÂMPADAS TUBULARES FLUORESCENTES DE 36 W, COM REATOR DE PARTIDA RÁPIDA - FORNECIMENTO E INSTALAÇÃO. AF_02/2020</t>
  </si>
  <si>
    <t>LUMINÁRIA TIPO SPOT, DE SOBREPOR, COM 1 LÂMPADA FLUORESCENTE DE 15 W, SEM REATOR - FORNECIMENTO E INSTALAÇÃO. AF_02/2020</t>
  </si>
  <si>
    <t>LÂMPADA COMPACTA FLUORESCENTE DE 15 W, BASE E27 - FORNECIMENTO E INSTALAÇÃO. AF_02/2020</t>
  </si>
  <si>
    <t>LÂMPADA COMPACTA FLUORESCENTE DE 20 W, BASE E27 - FORNECIMENTO E INSTALAÇÃO. AF_02/2020</t>
  </si>
  <si>
    <t>CAIXA ENTERRADA ELÉTRICA RETANGULAR, EM ALVENARIA COM TIJOLOS CERÂMICOS MACIÇOS, FUNDO COM BRITA, DIMENSÕES INTERNAS: 0,3X0,3X0,3 M. AF_12/2020</t>
  </si>
  <si>
    <t>CAIXA ENTERRADA HIDRÁULICA RETANGULAR, EM ALVENARIA COM BLOCOS DE CONCRETO, DIMENSÕES INTERNAS: 0,6X0,6X0,6 M PARA REDE DE ESGOTO. AF_12/2020</t>
  </si>
  <si>
    <t>CABO TELEFÔNICO CCI-50 4 PARES, SEM BLINDAGEM, INSTALADO EM DISTRIBUIÇÃO DE EDIFICAÇÃO RESIDENCIAL - FORNECIMENTO E INSTALAÇÃO. AF_11/2019</t>
  </si>
  <si>
    <t>CAIXA DE PASSAGEM PARA TELEFONE 15X15X10CM (SOBREPOR), FORNECIMENTO E INSTALACAO. AF_11/2019</t>
  </si>
  <si>
    <t>JANELA DE MADEIRA - CEDRINHO/ANGELIM OU EQUIVALENTE DA REGIÃO - DE ABRIR COM 4 FOLHAS (2 VENEZIANAS E 2 GUILHOTINAS PARA VIDRO), COM BATENTE, ALIZAR E FERRAGENS. EXCLUSIVE VIDROS, ACABAMENTO E CONTRAMARCO. FORNECIMENTO E INSTALAÇÃO. AF_12/2019</t>
  </si>
  <si>
    <t>ALVENARIA DE EMBASAMENTO COM BLOCO ESTRUTURAL DE CONCRETO, DE 14X19X29CM E ARGAMASSA DE ASSENTAMENTO COM PREPARO EM BETONEIRA. AF_05/2020</t>
  </si>
  <si>
    <t>QUADRO DE DISTRIBUIÇÃO DE ENERGIA EM CHAPA DE AÇO GALVANIZADO, DE EMBUTIR, COM BARRAMENTO TRIFÁSICO, PARA 12 DISJUNTORES DIN 100A - FORNECIMENTO E INSTALAÇÃO. AF_10/2020</t>
  </si>
  <si>
    <t>DISJUNTOR MONOPOLAR TIPO NEMA, CORRENTE NOMINAL DE 35 ATÉ 50A - FORNECIMENTO E INSTALAÇÃO. AF_10/2020</t>
  </si>
  <si>
    <t>ALVENARIA DE VEDAÇÃO DE BLOCOS CERÂMICOS FURADOS NA HORIZONTAL DE 9X19X19CM (ESPESSURA 9 CM) E ARGAMASSA DE ASSENTAMENTO COM PREPARO EM BETONEIRA.AF_12/2021</t>
  </si>
  <si>
    <t>COMPOSIÇÕES DE PREÇOS UNITARIOS</t>
  </si>
  <si>
    <t>CARPINTEIRO DE FORMAS COM ENCARGOS COMPLEMENTARES</t>
  </si>
  <si>
    <t>Pernamanca 3" x 2" 4 m - madeira branca</t>
  </si>
  <si>
    <t>Lona com plotagem de gráfica</t>
  </si>
  <si>
    <t>Prego 1 1/2"x13</t>
  </si>
  <si>
    <t>KG</t>
  </si>
  <si>
    <t>LOCAÇÃO DE PONTO PARA REFERÊNCIA TOPOGRÁFICA. AF_10/2018</t>
  </si>
  <si>
    <t>MOTONIVELADORA POTÊNCIA BÁSICA LÍQUIDA (PRIMEIRA MARCHA) 125 HP, PESO BRUTO 13032 KG, LARGURA DA LÂMINA DE 3,7 M - CHI DIURNO. AF_06/2014</t>
  </si>
  <si>
    <t>MOTONIVELADORA POTÊNCIA BÁSICA LÍQUIDA (PRIMEIRA MARCHA) 125 HP, PESO BRUTO 13032 KG, LARGURA DA LÂMINA DE 3,7 M - CHP DIURNO. AF_06/2014</t>
  </si>
  <si>
    <t>ROLO COMPACTADOR VIBRATÓRIO PÉ DE CARNEIRO PARA SOLOS, POTÊNCIA 80 HP, PESO OPERACIONAL SEM/COM LASTRO 7,4 / 8,8 T, LARGURA DE TRABALHO 1,68 M - CHP DIURNO. AF_02/2016</t>
  </si>
  <si>
    <t>CAMINHÃO PIPA 10.000 L TRUCADO, PESO BRUTO TOTAL 23.000 KG, CARGA ÚTIL MÁXIMA 15.935 KG, DISTÂNCIA ENTRE EIXOS 4,8 M, POTÊNCIA 230 CV, INCLUSIVE TANQUE DE AÇO PARA TRANSPORTE DE ÁGUA - CHI DIURNO. AF_06/2014</t>
  </si>
  <si>
    <t>ROLO COMPACTADOR VIBRATÓRIO PÉ DE CARNEIRO PARA SOLOS, POTÊNCIA 80 HP, PESO OPERACIONAL SEM/COM LASTRO 7,4 / 8,8 T, LARGURA DE TRABALHO 1,68 M - CHI DIURNO. AF_02/2016</t>
  </si>
  <si>
    <t>ROLO COMPACTADOR VIBRATÓRIO DE UM CILINDRO AÇO LISO, POTÊNCIA 80 HP, PESO OPERACIONAL MÁXIMO 8,1 T, IMPACTO DINÂMICO 16,15 / 9,5 T, LARGURA DE TRABALHO 1,68 M - CHP DIURNO. AF_06/2014</t>
  </si>
  <si>
    <t>ROLO COMPACTADOR VIBRATÓRIO DE UM CILINDRO AÇO LISO, POTÊNCIA 80 HP, PESO OPERACIONAL MÁXIMO 8,1 T, IMPACTO DINÂMICO 16,15 / 9,5 T, LARGURA DE TRABALHO 1,68 M - CHI DIURNO. AF_06/2014</t>
  </si>
  <si>
    <t>ROLO COMPACTADOR DE PNEUS, ESTATICO, PRESSAO VARIAVEL, POTENCIA 110 HP, PESO SEM/COM LASTRO 10,8/27 T, LARGURA DE ROLAGEM 2,30 M - CHP DIURNO. AF_06/2017</t>
  </si>
  <si>
    <t>ROLO COMPACTADOR DE PNEUS, ESTATICO, PRESSAO VARIAVEL, POTENCIA 110 HP, PESO SEM/COM LASTRO 10,8/27 T, LARGURA DE ROLAGEM 2,30 M - CHI DIURNO. AF_06/2017</t>
  </si>
  <si>
    <t>EMULSAO ASFALTICA CATIONICA RR-2C PARA USO EM PAVIMENTACAO ASFALTICA (COLETADO CAIXA NA ANP ACRESCIDO DE ICMS)</t>
  </si>
  <si>
    <t>CAMINHÃO BASCULANTE 18 M3, COM CAVALO MECÂNICO DE CAPACIDADE MÁXIMA DE TRAÇÃO COMBINADO DE 45000 KG, POTÊNCIA 330 CV, INCLUSIVE SEMIREBOQUE COM CAÇAMBA METÁLICA - CHP DIURNO. AF_12/2014</t>
  </si>
  <si>
    <t>CAMINHÃO BASCULANTE 18 M3, COM CAVALO MECÂNICO DE CAPACIDADE MÁXIMA DE TRAÇÃO COMBINADO DE 45000 KG, POTÊNCIA 330 CV, INCLUSIVE SEMIREBOQUE COM CAÇAMBA METÁLICA - CHI DIURNO. AF_12/2014</t>
  </si>
  <si>
    <t>T</t>
  </si>
  <si>
    <t>VIBROACABADORA DE ASFALTO SOBRE ESTEIRAS, LARGURA DE PAVIMENTAÇÃO 1,90 M A 5,30 M, POTÊNCIA 105 HP CAPACIDADE 450 T/H - CHP DIURNO. AF_11/2014</t>
  </si>
  <si>
    <t>VIBROACABADORA DE ASFALTO SOBRE ESTEIRAS, LARGURA DE PAVIMENTAÇÃO 1,90 M A 5,30 M, POTÊNCIA 105 HP CAPACIDADE 450 T/H - CHI DIURNO. AF_11/2014</t>
  </si>
  <si>
    <t>RASTELEIRO COM ENCARGOS COMPLEMENTARES</t>
  </si>
  <si>
    <t>ROLO COMPACTADOR VIBRATORIO TANDEM, ACO LISO, POTENCIA 125 HP, PESO SEM/COM LASTRO 10,20/11,65 T, LARGURA DE TRABALHO 1,73 M - CHP DIURNO. AF_11/2016</t>
  </si>
  <si>
    <t>ROLO COMPACTADOR VIBRATORIO TANDEM, ACO LISO, POTENCIA 125 HP, PESO SEM/COM LASTRO 10,20/11,65 T, LARGURA DE TRABALHO 1,73 M - CHI DIURNO. AF_11/2016</t>
  </si>
  <si>
    <t>TRATOR DE PNEUS COM POTÊNCIA DE 85 CV, TRAÇÃO 4X4, COM VASSOURA MECÂNICA ACOPLADA - CHI DIURNO. AF_02/2017</t>
  </si>
  <si>
    <t>MÁQUINA EXTRUSORA DE CONCRETO PARA GUIAS E SARJETAS, MOTOR A DIESEL, POTÊNCIA 14 CV - CHP DIURNO. AF_12/2015</t>
  </si>
  <si>
    <t>MÁQUINA EXTRUSORA DE CONCRETO PARA GUIAS E SARJETAS, MOTOR A DIESEL, POTÊNCIA 14 CV - CHI DIURNO. AF_12/2015</t>
  </si>
  <si>
    <t>ARGAMASSA TRAÇO 1:4 (EM VOLUME DE CIMENTO E AREIA MÉDIA ÚMIDA), PREPARO MANUAL. AF_08/2019</t>
  </si>
  <si>
    <t>AJUDANTE ESPECIALIZADO COM ENCARGOS COMPLEMENTARES</t>
  </si>
  <si>
    <t>PEDREIRO COM ENCARGOS COMPLEMENTARES</t>
  </si>
  <si>
    <t>AREIA MEDIA - POSTO JAZIDA/FORNECEDOR (RETIRADO NA JAZIDA, SEM TRANSPORTE)</t>
  </si>
  <si>
    <t>CONCRETO USINADO BOMBEAVEL, CLASSE DE RESISTENCIA C20, COM BRITA 0 E 1, SLUMP = 100 +/- 20 MM, EXCLUI SERVICO DE BOMBEAMENTO (NBR 8953)</t>
  </si>
  <si>
    <t>SARRAFO *2,5 X 7,5* CM EM PINUS, MISTA OU EQUIVALENTE DA REGIAO - BRUTA</t>
  </si>
  <si>
    <t>PINTOR COM ENCARGOS COMPLEMENTARES</t>
  </si>
  <si>
    <t>FITA CREPE ROLO DE 25 MM X 50 M</t>
  </si>
  <si>
    <t>TINTA ACRILICA PREMIUM PARA PISO</t>
  </si>
  <si>
    <t>ITEM 2.1</t>
  </si>
  <si>
    <t>93207 - EXECUÇÃO DE ESCRITÓRIO EM CANTEIRO DE OBRA EM CHAPA DE MADEIRA COMPENSADA, NÃO INCLUSO MOBILIÁRIO E EQUIPAMENTOS. AF_02/2016</t>
  </si>
  <si>
    <t>FIXAÇÃO DE TUBOS VERTICAIS DE PPR DIÂMETROS MENORES OU IGUAIS A 40 MM COM ABRAÇADEIRA METÁLICA RÍGIDA TIPO D 1/2", FIXADA EM PERFILADO EM ALVENARIA. AF_05/2015</t>
  </si>
  <si>
    <t>ELETRODUTO RÍGIDO ROSCÁVEL, PVC, DN 20 MM (1/2"), PARA CIRCUITOS TERMINAIS, INSTALADO EM FORRO - FORNECIMENTO E INSTALAÇÃO. AF_12/2015</t>
  </si>
  <si>
    <t>ELETRODUTO RÍGIDO ROSCÁVEL, PVC, DN 20 MM (1/2"), PARA CIRCUITOS TERMINAIS, INSTALADO EM PAREDE - FORNECIMENTO E INSTALAÇÃO. AF_12/2015</t>
  </si>
  <si>
    <t>CURVA 90 GRAUS PARA ELETRODUTO, PVC, ROSCÁVEL, DN 20 MM (1/2"), PARA CIRCUITOS TERMINAIS, INSTALADA EM PAREDE - FORNECIMENTO E INSTALAÇÃO. AF_12/2015</t>
  </si>
  <si>
    <t>CONDULETE DE PVC, TIPO B, PARA ELETRODUTO DE PVC SOLDÁVEL DN 25 MM (3/4''), APARENTE - FORNECIMENTO E INSTALAÇÃO. AF_11/2016</t>
  </si>
  <si>
    <t>CONDULETE DE PVC, TIPO LB, PARA ELETRODUTO DE PVC SOLDÁVEL DN 25 MM (3/4''), APARENTE - FORNECIMENTO E INSTALAÇÃO. AF_11/2016</t>
  </si>
  <si>
    <t>PAREDE DE MADEIRA COMPENSADA PARA CONSTRUÇÃO TEMPORÁRIA EM CHAPA SIMPLES, EXTERNA, COM ÁREA LÍQUIDA MAIOR OU IGUAL A 6 M², SEM VÃO. AF_05/2018</t>
  </si>
  <si>
    <t>PAREDE DE MADEIRA COMPENSADA PARA CONSTRUÇÃO TEMPORÁRIA EM CHAPA SIMPLES, EXTERNA, COM ÁREA LÍQUIDA MENOR QUE 6 M², SEM VÃO. AF_05/2018</t>
  </si>
  <si>
    <t>PAREDE DE MADEIRA COMPENSADA PARA CONSTRUÇÃO TEMPORÁRIA EM CHAPA SIMPLES, INTERNA, COM ÁREA LÍQUIDA MAIOR OU IGUAL A 6 M², SEM VÃO. AF_05/2018</t>
  </si>
  <si>
    <t>PAREDE DE MADEIRA COMPENSADA PARA CONSTRUÇÃO TEMPORÁRIA EM CHAPA SIMPLES, INTERNA, COM ÁREA LÍQUIDA MENOR QUE 6 M², SEM VÃO. AF_05/2018</t>
  </si>
  <si>
    <t>PAREDE DE MADEIRA COMPENSADA PARA CONSTRUÇÃO TEMPORÁRIA EM CHAPA SIMPLES, EXTERNA, COM ÁREA LÍQUIDA MAIOR OU IGUAL A 6 M², COM VÃO. AF_05/2018</t>
  </si>
  <si>
    <t>PAREDE DE MADEIRA COMPENSADA PARA CONSTRUÇÃO TEMPORÁRIA EM CHAPA SIMPLES, EXTERNA, COM ÁREA LÍQUIDA MENOR QUE 6 M², COM VÃO. AF_05/2018</t>
  </si>
  <si>
    <t>PAREDE DE MADEIRA COMPENSADA PARA CONSTRUÇÃO TEMPORÁRIA EM CHAPA SIMPLES, INTERNA, COM ÁREA LÍQUIDA MAIOR OU IGUAL A 6 M², COM VÃO. AF_05/2018</t>
  </si>
  <si>
    <t>PAREDE DE MADEIRA COMPENSADA PARA CONSTRUÇÃO TEMPORÁRIA EM CHAPA SIMPLES, INTERNA, COM ÁREA LÍQUIDA MENOR QUE 6 M², COM VÃO. AF_05/2018</t>
  </si>
  <si>
    <t>ITEM 2.2</t>
  </si>
  <si>
    <t>011340 - PLACA DE OBRA EM LONA COM PLOTAGEM DE GRÁFICA</t>
  </si>
  <si>
    <t>h</t>
  </si>
  <si>
    <t>kg</t>
  </si>
  <si>
    <t>dz</t>
  </si>
  <si>
    <t>ITEM 2.4</t>
  </si>
  <si>
    <t>99064 - LOCAÇÃO DE PAVIMENTAÇÃO. AF_10/2018</t>
  </si>
  <si>
    <t>101114 - ESCAVAÇÃO HORIZONTAL EM SOLO DE 1A CATEGORIA COM TRATOR DE ESTEIRAS (100HP/LÂMINA: 2,19M3). AF_07/2020</t>
  </si>
  <si>
    <t>TRATOR DE ESTEIRAS, POTÊNCIA 100 HP, PESO OPERACIONAL 9,4 T, COM LÂMINA 2,19 M3 - CHI DIURNO. AF_06/2014</t>
  </si>
  <si>
    <t>TRATOR DE ESTEIRAS, POTÊNCIA 100 HP, PESO OPERACIONAL 9,4 T, COM LÂMINA 2,19 M3 - CHP DIURNO. AF_06/2014</t>
  </si>
  <si>
    <t>ITENS 3.1.1; 3.2.2 e 3.3.1</t>
  </si>
  <si>
    <t>ITENS 3.1.2 e 3.2.3</t>
  </si>
  <si>
    <t>100973 - CARGA, MANOBRA E DESCARGA DE SOLOS E MATERIAIS GRANULARES EM CAMINHÃO MBASCULANTE 6 M³ - CARGA COM PÁ CARREGADEIRA (CAÇAMBA DE 1,7 A 2,8 M³ 128 HP) E DESCARGA LIVRE (UNIDADE: M3). AF_07/2020</t>
  </si>
  <si>
    <t>PÁ CARREGADEIRA SOBRE RODAS, POTÊNCIA LÍQUIDA 128 HP, CAPACIDADE DA CAÇAMBA 1,7 A 2,8 M3, PESO OPERACIONAL 11632 KG - CHP DIURNO. AF_06/2014</t>
  </si>
  <si>
    <t>PÁ CARREGADEIRA SOBRE RODAS, POTÊNCIA LÍQUIDA 128 HP, CAPACIDADE DA CAÇAMBA 1,7 A 2,8 M3, PESO OPERACIONAL 11632 KG - CHI DIURNO. AF_06/2014</t>
  </si>
  <si>
    <t>CAMINHÃO BASCULANTE 6 M3 TOCO, PESO BRUTO TOTAL 16.000 KG, CARGA ÚTIL MÁXIMA 11.130 KG, DISTÂNCIA ENTRE EIXOS 5,36 M, POTÊNCIA 185 CV, INCLUSIVE CAÇAMBA METÁLICA - CHP DIURNO. AF_06/2014</t>
  </si>
  <si>
    <t>CAMINHÃO BASCULANTE 6 M3 TOCO, PESO BRUTO TOTAL 16.000 KG, CARGA ÚTIL MÁXIMA 11.130 KG, DISTÂNCIA ENTRE EIXOS 5,36 M, POTÊNCIA 185 CV, INCLUSIVE CAÇAMBA METÁLICA - CHI DIURNO. AF_06/2014</t>
  </si>
  <si>
    <t>ITENS 3.1.3; 3.2.4 e 3.3.4</t>
  </si>
  <si>
    <t>97912 - TRANSPORTE COM CAMINHÃO BASCULANTE DE 6 M³, EM VIA URBANA EM LEITO NATURAL (UNIDADE: M3XKM). AF_07/2020</t>
  </si>
  <si>
    <t>ITEM 3.2.1</t>
  </si>
  <si>
    <t>100576 - REGULARIZAÇÃO E COMPACTAÇÃO DE SUBLEITO DE SOLO PREDOMINANTEMENTE ARGILOSO. AF_11/2019</t>
  </si>
  <si>
    <t>96388 - EXECUÇÃO E COMPACTAÇÃO DE BASE E OU SUBBASE PARA PAVIMENTAÇÃO DE SOLOS DE COMPORTAMENTO LATERÍTICO (ARENOSO) - EXCLUSIVE SOLO, ESCAVAÇÃO, CARGA E TRANSPORTE. AF_11/2019</t>
  </si>
  <si>
    <t>ITENS 3.3.2 e 3.3.3</t>
  </si>
  <si>
    <t>ITEM 3.4.1</t>
  </si>
  <si>
    <t>94267 - GUIA (MEIO-FIO) E SARJETA CONJUGADOS DE CONCRETO, MOLDADA IN LOCO EMTRECHO RETO COM EXTRUSORA, 45 CM BASE (15 CM BASE DA GUIA + 30 CM BASE DA SARJETA) X 22 CM ALTURA. AF_06/2016</t>
  </si>
  <si>
    <t>ITEM 3.4.2</t>
  </si>
  <si>
    <t>94992 - EXECUÇÃO DE PASSEIO (CALÇADA) OU PISO DE CONCRETO COM CONCRETO MOLDADO IN LOCO, FEITO EM OBRA, ACABAMENTO CONVENCIONAL, ESPESSURA 6 CM, ARMADO. AF_07/2016</t>
  </si>
  <si>
    <t>LONA PLASTICA PESADA PRETA, E = 150 MICRA</t>
  </si>
  <si>
    <t>TELA DE ACO SOLDADA NERVURADA, CA-60, Q-196, (3,11 KG/M2), DIAMETRO DO FIO = 5,0 MM, LARGURA = 2,45 M, ESPACAMENTO DA MALHA = 10 X 10 CM</t>
  </si>
  <si>
    <t>CONCRETO FCK = 20MPA, TRAÇO 1:2,7:3 (EM MASSA SECA DE CIMENTO/ AREIA MÉDIA / BRITA 1) - PREPARO MECÂNICO COM BETONEIRA 400 L. AF_05/2021</t>
  </si>
  <si>
    <t>ITEM 3.5.2</t>
  </si>
  <si>
    <t>96402 - EXECUÇÃO DE PINTURA DE LIGAÇÃO COM EMULSÃO ASFÁLTICA RR-2C. AF_11/2019</t>
  </si>
  <si>
    <t>CPU 003 - EXECUÇÃO DE IMPRIMAÇÃO DE BASE DE PAVIMENTAÇÃO</t>
  </si>
  <si>
    <t>ITEM 3.5.1</t>
  </si>
  <si>
    <t>ITEM 3.5.3</t>
  </si>
  <si>
    <t>95995 - EXECUÇÃO DE PAVIMENTO COM APLICAÇÃO DE CONCRETO ASFÁLTICO, CAMADA DE ROLAMENTO - EXCLUSIVE CARGA E TRANSPORTE. AF_11/2019</t>
  </si>
  <si>
    <t>CONCRETO BETUMINOSO USINADO A QUENTE (CBUQ) PARA PAVIMENTACAO ASFALTICA, PADRAO DNIT, FAIXA C, COM CAP 50/70 - AQUISICAO POSTO USINA</t>
  </si>
  <si>
    <t>CAMINHÃO BASCULANTE 10 M3, TRUCADO CABINE SIMPLES, PESO BRUTO TOTAL 23.000KG, CARGA ÚTIL MÁXIMA 15.935 KG, DISTÂNCIA ENTRE EIXOS 4,80 M, POTÊNCIA 230 CV INCLUSIVE CAÇAMBA METÁLICA - CHP DIURNO. AF_06/2014</t>
  </si>
  <si>
    <t>TRATOR DE PNEUS COM POTÊNCIA DE 85 CV, TRAÇÃO 4X4, COM VASSOURA MECÂNICA ACOPLADA - CHP DIURNO. AF_02/2017</t>
  </si>
  <si>
    <t xml:space="preserve">ITEM 3.5.4 </t>
  </si>
  <si>
    <t>95427 - TRANSPORTE COM CAMINHÃO BASCULANTE DE 18 M³, EM VIA URBANA PAVIMENTADA , ADICIONAL PARA DMT EXCEDENTE A 30 KM (UNIDADE: M3XKM). AF_07/2020</t>
  </si>
  <si>
    <t>ITEM 3.6.1</t>
  </si>
  <si>
    <t>102501 - PINTURA DE FAIXA DE PEDESTRE OU ZEBRADA COM TINTA ACRÍLICA, E = 30 CM , APLICAÇÃO MANUAL. AF_05/2021</t>
  </si>
  <si>
    <t>____________________________________</t>
  </si>
  <si>
    <t xml:space="preserve">ARF CONSTRUÇÕES E ENGENHARIA EIRELI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</si>
  <si>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CNPJ: 17.766.552/0001-08</t>
  </si>
  <si>
    <t>LUIZ ANTONIO LEITE BRAGA FILHO</t>
  </si>
  <si>
    <t>CPF 654.311.703-68</t>
  </si>
  <si>
    <t>PROPRIETÁRIO</t>
  </si>
  <si>
    <t>ARF Construções e Engenharia EIRELI</t>
  </si>
  <si>
    <t>Cnpj: 17.766.552/0001-08  /  Ie: 15.403.013-9</t>
  </si>
  <si>
    <t>Br 316, km 08 nº 501, sala 412 ed Business, centro, Cep 66.030-00 – Ananindeua-Pa</t>
  </si>
  <si>
    <t>E-Mail: arfconstruções4@gmail.com</t>
  </si>
  <si>
    <t>(91) 99287-0472</t>
  </si>
  <si>
    <t>CONCEDENTE: SECRETARIA DE ESTADO DE DESENVOLVIMENTO URBANO 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</si>
</sst>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[$€]* #,##0.00_);_([$€]* \(#,##0.00\);_([$€]* &quot;-&quot;??_);_(@_)"/>
    <numFmt numFmtId="166" formatCode="_(&quot;R$ &quot;* #,##0.00_);_(&quot;R$ &quot;* \(#,##0.00\);_(&quot;R$ &quot;* &quot;-&quot;??_);_(@_)"/>
    <numFmt numFmtId="167" formatCode="_([$€-2]* #,##0.00_);_([$€-2]* \(#,##0.00\);_([$€-2]* &quot;-&quot;??_)"/>
    <numFmt numFmtId="168" formatCode="#,"/>
    <numFmt numFmtId="169" formatCode="#,#00"/>
    <numFmt numFmtId="170" formatCode="%#,#00"/>
    <numFmt numFmtId="171" formatCode="#.##000"/>
    <numFmt numFmtId="172" formatCode="_-[$R$-416]\ * #,##0.00_-;\-[$R$-416]\ * #,##0.00_-;_-[$R$-416]\ * &quot;-&quot;??_-;_-@_-"/>
    <numFmt numFmtId="173" formatCode="_(* #,##0.00_);_(* \(#,##0.00\);_(* \-??_);_(@_)"/>
    <numFmt numFmtId="174" formatCode="d&quot;.&quot;"/>
    <numFmt numFmtId="175" formatCode="###0;###0"/>
    <numFmt numFmtId="176" formatCode="###0.0;###0.0"/>
    <numFmt numFmtId="177" formatCode="#,##0.00;#,##0.00"/>
    <numFmt numFmtId="179" formatCode="_-* #,##0.00_-;\-* #,##0.00_-;_-* &quot;-&quot;??_-;_-@"/>
    <numFmt numFmtId="181" formatCode="_(* #,##0.00_);_(* \(#,##0.00\);_(* &quot;-&quot;??_);_(@_)"/>
    <numFmt numFmtId="183" formatCode="#,##0.0000"/>
    <numFmt numFmtId="184" formatCode="0.000000"/>
    <numFmt numFmtId="185" formatCode="#,##0.00_ ;\-#,##0.00\ 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1"/>
      <name val="Century Gothic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b/>
      <sz val="1"/>
      <color indexed="16"/>
      <name val="Courier"/>
      <family val="3"/>
    </font>
    <font>
      <sz val="1"/>
      <color indexed="18"/>
      <name val="Courier"/>
      <family val="3"/>
    </font>
    <font>
      <vertAlign val="superscript"/>
      <sz val="9"/>
      <name val="Courier New"/>
      <family val="3"/>
    </font>
    <font>
      <b/>
      <sz val="15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b/>
      <sz val="16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Arial"/>
      <family val="2"/>
    </font>
    <font>
      <b/>
      <sz val="22"/>
      <color theme="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Courier New CE"/>
      <family val="3"/>
      <charset val="238"/>
    </font>
  </fonts>
  <fills count="6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9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7" fillId="0" borderId="0"/>
    <xf numFmtId="0" fontId="17" fillId="0" borderId="0"/>
    <xf numFmtId="165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" fontId="23" fillId="0" borderId="15" applyNumberFormat="0" applyBorder="0" applyAlignment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53" borderId="0" applyNumberFormat="0" applyBorder="0" applyAlignment="0" applyProtection="0"/>
    <xf numFmtId="0" fontId="33" fillId="37" borderId="0" applyNumberFormat="0" applyBorder="0" applyAlignment="0" applyProtection="0"/>
    <xf numFmtId="0" fontId="6" fillId="3" borderId="0" applyNumberFormat="0" applyBorder="0" applyAlignment="0" applyProtection="0"/>
    <xf numFmtId="0" fontId="34" fillId="54" borderId="16" applyNumberFormat="0" applyAlignment="0" applyProtection="0"/>
    <xf numFmtId="0" fontId="11" fillId="7" borderId="8" applyNumberFormat="0" applyAlignment="0" applyProtection="0"/>
    <xf numFmtId="0" fontId="13" fillId="8" borderId="11" applyNumberFormat="0" applyAlignment="0" applyProtection="0"/>
    <xf numFmtId="0" fontId="12" fillId="0" borderId="10" applyNumberFormat="0" applyFill="0" applyAlignment="0" applyProtection="0"/>
    <xf numFmtId="0" fontId="35" fillId="55" borderId="17" applyNumberFormat="0" applyAlignment="0" applyProtection="0"/>
    <xf numFmtId="168" fontId="24" fillId="0" borderId="0">
      <protection locked="0"/>
    </xf>
    <xf numFmtId="168" fontId="24" fillId="0" borderId="0">
      <protection locked="0"/>
    </xf>
    <xf numFmtId="168" fontId="24" fillId="0" borderId="0">
      <protection locked="0"/>
    </xf>
    <xf numFmtId="168" fontId="24" fillId="0" borderId="0">
      <protection locked="0"/>
    </xf>
    <xf numFmtId="0" fontId="25" fillId="0" borderId="0">
      <protection locked="0"/>
    </xf>
    <xf numFmtId="168" fontId="24" fillId="0" borderId="0">
      <protection locked="0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9" fillId="6" borderId="8" applyNumberFormat="0" applyAlignment="0" applyProtection="0"/>
    <xf numFmtId="167" fontId="1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68" fontId="24" fillId="0" borderId="0">
      <protection locked="0"/>
    </xf>
    <xf numFmtId="169" fontId="25" fillId="0" borderId="0">
      <protection locked="0"/>
    </xf>
    <xf numFmtId="0" fontId="37" fillId="38" borderId="0" applyNumberFormat="0" applyBorder="0" applyAlignment="0" applyProtection="0"/>
    <xf numFmtId="168" fontId="26" fillId="0" borderId="0">
      <protection locked="0"/>
    </xf>
    <xf numFmtId="168" fontId="26" fillId="0" borderId="0">
      <protection locked="0"/>
    </xf>
    <xf numFmtId="0" fontId="38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9" fillId="0" borderId="0"/>
    <xf numFmtId="0" fontId="40" fillId="41" borderId="16" applyNumberFormat="0" applyAlignment="0" applyProtection="0"/>
    <xf numFmtId="0" fontId="41" fillId="0" borderId="18" applyNumberFormat="0" applyFill="0" applyAlignment="0" applyProtection="0"/>
    <xf numFmtId="166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8" fillId="5" borderId="0" applyNumberFormat="0" applyBorder="0" applyAlignment="0" applyProtection="0"/>
    <xf numFmtId="0" fontId="42" fillId="5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46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9" borderId="12" applyNumberFormat="0" applyFont="0" applyAlignment="0" applyProtection="0"/>
    <xf numFmtId="0" fontId="17" fillId="57" borderId="20" applyNumberFormat="0" applyFont="0" applyAlignment="0" applyProtection="0"/>
    <xf numFmtId="0" fontId="43" fillId="54" borderId="21" applyNumberFormat="0" applyAlignment="0" applyProtection="0"/>
    <xf numFmtId="168" fontId="24" fillId="0" borderId="0">
      <protection locked="0"/>
    </xf>
    <xf numFmtId="170" fontId="25" fillId="0" borderId="0">
      <protection locked="0"/>
    </xf>
    <xf numFmtId="171" fontId="25" fillId="0" borderId="0">
      <protection locked="0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0" fillId="7" borderId="9" applyNumberFormat="0" applyAlignment="0" applyProtection="0"/>
    <xf numFmtId="168" fontId="27" fillId="0" borderId="0"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8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0" fontId="2" fillId="0" borderId="13" applyNumberFormat="0" applyFill="0" applyAlignment="0" applyProtection="0"/>
    <xf numFmtId="43" fontId="1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57" borderId="0" applyNumberFormat="0" applyBorder="0" applyAlignment="0" applyProtection="0"/>
    <xf numFmtId="0" fontId="31" fillId="41" borderId="0" applyNumberFormat="0" applyBorder="0" applyAlignment="0" applyProtection="0"/>
    <xf numFmtId="0" fontId="31" fillId="40" borderId="0" applyNumberFormat="0" applyBorder="0" applyAlignment="0" applyProtection="0"/>
    <xf numFmtId="0" fontId="31" fillId="57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56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57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45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7" fillId="40" borderId="0" applyNumberFormat="0" applyBorder="0" applyAlignment="0" applyProtection="0"/>
    <xf numFmtId="0" fontId="50" fillId="58" borderId="16" applyNumberFormat="0" applyAlignment="0" applyProtection="0"/>
    <xf numFmtId="0" fontId="35" fillId="55" borderId="17" applyNumberFormat="0" applyAlignment="0" applyProtection="0"/>
    <xf numFmtId="0" fontId="45" fillId="0" borderId="23" applyNumberFormat="0" applyFill="0" applyAlignment="0" applyProtection="0"/>
    <xf numFmtId="0" fontId="32" fillId="59" borderId="0" applyNumberFormat="0" applyBorder="0" applyAlignment="0" applyProtection="0"/>
    <xf numFmtId="0" fontId="32" fillId="53" borderId="0" applyNumberFormat="0" applyBorder="0" applyAlignment="0" applyProtection="0"/>
    <xf numFmtId="0" fontId="32" fillId="45" borderId="0" applyNumberFormat="0" applyBorder="0" applyAlignment="0" applyProtection="0"/>
    <xf numFmtId="0" fontId="32" fillId="60" borderId="0" applyNumberFormat="0" applyBorder="0" applyAlignment="0" applyProtection="0"/>
    <xf numFmtId="0" fontId="32" fillId="48" borderId="0" applyNumberFormat="0" applyBorder="0" applyAlignment="0" applyProtection="0"/>
    <xf numFmtId="0" fontId="32" fillId="51" borderId="0" applyNumberFormat="0" applyBorder="0" applyAlignment="0" applyProtection="0"/>
    <xf numFmtId="0" fontId="40" fillId="56" borderId="16" applyNumberFormat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33" fillId="39" borderId="0" applyNumberFormat="0" applyBorder="0" applyAlignment="0" applyProtection="0"/>
    <xf numFmtId="0" fontId="51" fillId="56" borderId="0" applyNumberFormat="0" applyBorder="0" applyAlignment="0" applyProtection="0"/>
    <xf numFmtId="0" fontId="17" fillId="57" borderId="20" applyNumberFormat="0" applyFont="0" applyAlignment="0" applyProtection="0"/>
    <xf numFmtId="0" fontId="31" fillId="57" borderId="20" applyNumberFormat="0" applyFont="0" applyAlignment="0" applyProtection="0"/>
    <xf numFmtId="0" fontId="43" fillId="58" borderId="21" applyNumberFormat="0" applyAlignment="0" applyProtection="0"/>
    <xf numFmtId="0" fontId="4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26" applyNumberFormat="0" applyFill="0" applyAlignment="0" applyProtection="0"/>
    <xf numFmtId="0" fontId="53" fillId="0" borderId="27" applyNumberFormat="0" applyFill="0" applyAlignment="0" applyProtection="0"/>
    <xf numFmtId="0" fontId="54" fillId="0" borderId="28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17" fillId="0" borderId="0"/>
    <xf numFmtId="166" fontId="17" fillId="0" borderId="0" applyFont="0" applyFill="0" applyBorder="0" applyAlignment="0" applyProtection="0"/>
    <xf numFmtId="0" fontId="55" fillId="0" borderId="0"/>
    <xf numFmtId="0" fontId="1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20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43" fontId="20" fillId="0" borderId="0" applyFont="0" applyFill="0" applyBorder="0" applyAlignment="0" applyProtection="0"/>
    <xf numFmtId="0" fontId="1" fillId="32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1" fillId="0" borderId="0"/>
    <xf numFmtId="0" fontId="31" fillId="0" borderId="0"/>
    <xf numFmtId="174" fontId="57" fillId="0" borderId="0" applyBorder="0" applyProtection="0">
      <alignment horizontal="right" vertical="top"/>
    </xf>
    <xf numFmtId="3" fontId="17" fillId="0" borderId="0" applyFont="0" applyFill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31" fillId="0" borderId="0"/>
    <xf numFmtId="0" fontId="46" fillId="0" borderId="0"/>
    <xf numFmtId="0" fontId="17" fillId="0" borderId="0"/>
    <xf numFmtId="0" fontId="17" fillId="0" borderId="0"/>
    <xf numFmtId="0" fontId="1" fillId="0" borderId="0"/>
    <xf numFmtId="0" fontId="31" fillId="0" borderId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0" fontId="1" fillId="9" borderId="12" applyNumberFormat="0" applyFont="0" applyAlignment="0" applyProtection="0"/>
    <xf numFmtId="9" fontId="17" fillId="0" borderId="0" applyFont="0" applyFill="0" applyBorder="0" applyAlignment="0" applyProtection="0"/>
    <xf numFmtId="9" fontId="31" fillId="0" borderId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6" fillId="0" borderId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/>
    <xf numFmtId="165" fontId="17" fillId="0" borderId="0"/>
    <xf numFmtId="172" fontId="1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19" fillId="0" borderId="0" xfId="0" applyFont="1"/>
    <xf numFmtId="0" fontId="58" fillId="0" borderId="0" xfId="0" applyFont="1"/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75" fontId="63" fillId="34" borderId="30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177" fontId="6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7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0" fontId="63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40" fontId="18" fillId="0" borderId="0" xfId="0" applyNumberFormat="1" applyFont="1" applyAlignment="1">
      <alignment wrapText="1"/>
    </xf>
    <xf numFmtId="0" fontId="17" fillId="0" borderId="0" xfId="0" applyFont="1"/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0" xfId="0" applyFont="1"/>
    <xf numFmtId="40" fontId="18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7" fillId="61" borderId="31" xfId="0" applyFont="1" applyFill="1" applyBorder="1" applyAlignment="1">
      <alignment horizontal="center" vertical="center"/>
    </xf>
    <xf numFmtId="0" fontId="17" fillId="61" borderId="33" xfId="0" applyFont="1" applyFill="1" applyBorder="1" applyAlignment="1">
      <alignment horizontal="center" vertical="center"/>
    </xf>
    <xf numFmtId="177" fontId="62" fillId="0" borderId="0" xfId="0" applyNumberFormat="1" applyFont="1" applyAlignment="1">
      <alignment horizontal="center" vertical="center"/>
    </xf>
    <xf numFmtId="175" fontId="62" fillId="34" borderId="0" xfId="0" applyNumberFormat="1" applyFont="1" applyFill="1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175" fontId="63" fillId="34" borderId="0" xfId="0" applyNumberFormat="1" applyFont="1" applyFill="1" applyAlignment="1">
      <alignment horizontal="center" vertical="center" wrapText="1"/>
    </xf>
    <xf numFmtId="175" fontId="62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3" fontId="66" fillId="0" borderId="2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4" fontId="66" fillId="0" borderId="1" xfId="0" applyNumberFormat="1" applyFont="1" applyBorder="1" applyAlignment="1">
      <alignment horizontal="center" vertical="center"/>
    </xf>
    <xf numFmtId="0" fontId="66" fillId="61" borderId="33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6" fillId="0" borderId="0" xfId="0" applyFont="1" applyAlignment="1">
      <alignment horizontal="left" vertical="top"/>
    </xf>
    <xf numFmtId="3" fontId="66" fillId="0" borderId="1" xfId="0" applyNumberFormat="1" applyFont="1" applyBorder="1" applyAlignment="1">
      <alignment horizontal="left" vertical="center"/>
    </xf>
    <xf numFmtId="43" fontId="17" fillId="0" borderId="1" xfId="1" applyFont="1" applyFill="1" applyBorder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66" fillId="0" borderId="0" xfId="0" applyFont="1" applyAlignment="1">
      <alignment horizontal="center" vertical="top"/>
    </xf>
    <xf numFmtId="0" fontId="66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3" fontId="66" fillId="0" borderId="0" xfId="0" applyNumberFormat="1" applyFont="1" applyAlignment="1">
      <alignment vertical="center"/>
    </xf>
    <xf numFmtId="43" fontId="17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4" fontId="62" fillId="0" borderId="0" xfId="0" applyNumberFormat="1" applyFont="1" applyAlignment="1">
      <alignment horizontal="left" vertical="center"/>
    </xf>
    <xf numFmtId="4" fontId="63" fillId="0" borderId="0" xfId="0" applyNumberFormat="1" applyFont="1" applyAlignment="1">
      <alignment horizontal="center" vertical="center"/>
    </xf>
    <xf numFmtId="4" fontId="62" fillId="0" borderId="0" xfId="0" applyNumberFormat="1" applyFont="1" applyAlignment="1">
      <alignment horizontal="center" vertical="center"/>
    </xf>
    <xf numFmtId="0" fontId="66" fillId="34" borderId="0" xfId="0" applyFont="1" applyFill="1" applyAlignment="1">
      <alignment horizontal="center"/>
    </xf>
    <xf numFmtId="0" fontId="66" fillId="0" borderId="0" xfId="0" applyFont="1" applyAlignment="1">
      <alignment horizontal="left" wrapText="1"/>
    </xf>
    <xf numFmtId="175" fontId="63" fillId="0" borderId="0" xfId="0" applyNumberFormat="1" applyFont="1" applyAlignment="1">
      <alignment horizontal="center" vertical="center" wrapText="1"/>
    </xf>
    <xf numFmtId="0" fontId="63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center" vertical="top" wrapText="1"/>
    </xf>
    <xf numFmtId="176" fontId="63" fillId="0" borderId="1" xfId="0" applyNumberFormat="1" applyFont="1" applyBorder="1" applyAlignment="1">
      <alignment horizontal="center" vertical="center" wrapText="1"/>
    </xf>
    <xf numFmtId="4" fontId="17" fillId="0" borderId="1" xfId="5" applyNumberFormat="1" applyBorder="1" applyAlignment="1">
      <alignment horizontal="center" vertical="center"/>
    </xf>
    <xf numFmtId="43" fontId="63" fillId="0" borderId="1" xfId="1" applyFont="1" applyFill="1" applyBorder="1" applyAlignment="1">
      <alignment horizontal="center" vertical="center" wrapText="1"/>
    </xf>
    <xf numFmtId="175" fontId="62" fillId="0" borderId="0" xfId="0" applyNumberFormat="1" applyFont="1" applyAlignment="1">
      <alignment vertical="center" wrapText="1"/>
    </xf>
    <xf numFmtId="4" fontId="17" fillId="0" borderId="0" xfId="5" applyNumberFormat="1" applyAlignment="1">
      <alignment horizontal="center" vertical="center"/>
    </xf>
    <xf numFmtId="0" fontId="62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center" vertical="center" wrapText="1"/>
    </xf>
    <xf numFmtId="2" fontId="63" fillId="0" borderId="1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176" fontId="62" fillId="0" borderId="0" xfId="0" applyNumberFormat="1" applyFont="1" applyAlignment="1">
      <alignment horizontal="center" vertical="center" wrapText="1"/>
    </xf>
    <xf numFmtId="175" fontId="62" fillId="0" borderId="0" xfId="0" applyNumberFormat="1" applyFont="1" applyAlignment="1">
      <alignment vertical="center"/>
    </xf>
    <xf numFmtId="177" fontId="62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left" vertical="top"/>
    </xf>
    <xf numFmtId="43" fontId="63" fillId="0" borderId="0" xfId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top" wrapText="1"/>
    </xf>
    <xf numFmtId="4" fontId="62" fillId="0" borderId="0" xfId="0" applyNumberFormat="1" applyFont="1" applyAlignment="1">
      <alignment horizontal="right" vertical="center"/>
    </xf>
    <xf numFmtId="4" fontId="66" fillId="0" borderId="1" xfId="0" applyNumberFormat="1" applyFont="1" applyBorder="1" applyAlignment="1">
      <alignment horizontal="center" vertical="center" wrapText="1"/>
    </xf>
    <xf numFmtId="3" fontId="68" fillId="0" borderId="2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4" fontId="65" fillId="0" borderId="0" xfId="0" applyNumberFormat="1" applyFont="1" applyAlignment="1">
      <alignment horizontal="left" vertical="center"/>
    </xf>
    <xf numFmtId="4" fontId="60" fillId="34" borderId="1" xfId="4" applyNumberFormat="1" applyFont="1" applyFill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175" fontId="63" fillId="0" borderId="1" xfId="0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3" fontId="17" fillId="34" borderId="0" xfId="0" applyNumberFormat="1" applyFont="1" applyFill="1" applyAlignment="1">
      <alignment horizontal="center" vertical="center"/>
    </xf>
    <xf numFmtId="40" fontId="18" fillId="0" borderId="0" xfId="0" applyNumberFormat="1" applyFont="1" applyAlignment="1">
      <alignment horizontal="left"/>
    </xf>
    <xf numFmtId="4" fontId="17" fillId="0" borderId="1" xfId="0" applyNumberFormat="1" applyFont="1" applyBorder="1" applyAlignment="1">
      <alignment horizontal="center" vertical="center"/>
    </xf>
    <xf numFmtId="3" fontId="66" fillId="0" borderId="1" xfId="0" applyNumberFormat="1" applyFont="1" applyBorder="1" applyAlignment="1">
      <alignment vertical="center"/>
    </xf>
    <xf numFmtId="3" fontId="18" fillId="2" borderId="2" xfId="0" applyNumberFormat="1" applyFont="1" applyFill="1" applyBorder="1" applyAlignment="1">
      <alignment horizontal="center" vertical="center"/>
    </xf>
    <xf numFmtId="175" fontId="63" fillId="0" borderId="1" xfId="0" applyNumberFormat="1" applyFont="1" applyBorder="1" applyAlignment="1">
      <alignment vertical="center" wrapText="1"/>
    </xf>
    <xf numFmtId="0" fontId="17" fillId="61" borderId="4" xfId="0" applyFont="1" applyFill="1" applyBorder="1" applyAlignment="1">
      <alignment horizontal="center" vertical="center"/>
    </xf>
    <xf numFmtId="0" fontId="17" fillId="61" borderId="2" xfId="0" applyFont="1" applyFill="1" applyBorder="1" applyAlignment="1">
      <alignment horizontal="left" vertical="top"/>
    </xf>
    <xf numFmtId="0" fontId="17" fillId="61" borderId="3" xfId="0" applyFont="1" applyFill="1" applyBorder="1" applyAlignment="1">
      <alignment horizontal="left" vertical="top"/>
    </xf>
    <xf numFmtId="4" fontId="17" fillId="61" borderId="3" xfId="0" applyNumberFormat="1" applyFont="1" applyFill="1" applyBorder="1" applyAlignment="1">
      <alignment horizontal="center" vertical="top"/>
    </xf>
    <xf numFmtId="0" fontId="17" fillId="61" borderId="4" xfId="0" applyFont="1" applyFill="1" applyBorder="1" applyAlignment="1">
      <alignment horizontal="left" vertical="top"/>
    </xf>
    <xf numFmtId="177" fontId="17" fillId="35" borderId="3" xfId="0" applyNumberFormat="1" applyFont="1" applyFill="1" applyBorder="1" applyAlignment="1">
      <alignment horizontal="center" vertical="center"/>
    </xf>
    <xf numFmtId="0" fontId="17" fillId="35" borderId="4" xfId="0" applyFont="1" applyFill="1" applyBorder="1" applyAlignment="1">
      <alignment horizontal="center" vertical="center" wrapText="1"/>
    </xf>
    <xf numFmtId="0" fontId="17" fillId="35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40" fontId="17" fillId="0" borderId="0" xfId="0" applyNumberFormat="1" applyFont="1" applyAlignment="1">
      <alignment horizontal="left"/>
    </xf>
    <xf numFmtId="0" fontId="66" fillId="0" borderId="1" xfId="0" applyFont="1" applyBorder="1" applyAlignment="1">
      <alignment horizontal="center" vertical="center"/>
    </xf>
    <xf numFmtId="4" fontId="60" fillId="0" borderId="1" xfId="4" applyNumberFormat="1" applyFont="1" applyBorder="1" applyAlignment="1">
      <alignment horizontal="center" vertical="center"/>
    </xf>
    <xf numFmtId="4" fontId="66" fillId="61" borderId="32" xfId="0" applyNumberFormat="1" applyFont="1" applyFill="1" applyBorder="1" applyAlignment="1">
      <alignment horizontal="center" vertical="center"/>
    </xf>
    <xf numFmtId="4" fontId="63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wrapText="1"/>
    </xf>
    <xf numFmtId="4" fontId="17" fillId="0" borderId="0" xfId="4" applyNumberFormat="1" applyAlignment="1">
      <alignment horizontal="center" vertical="center"/>
    </xf>
    <xf numFmtId="0" fontId="19" fillId="34" borderId="0" xfId="0" applyFont="1" applyFill="1"/>
    <xf numFmtId="0" fontId="19" fillId="0" borderId="0" xfId="0" applyFont="1" applyAlignment="1">
      <alignment horizontal="left"/>
    </xf>
    <xf numFmtId="4" fontId="60" fillId="0" borderId="1" xfId="4" applyNumberFormat="1" applyFont="1" applyBorder="1" applyAlignment="1">
      <alignment vertical="center"/>
    </xf>
    <xf numFmtId="4" fontId="17" fillId="0" borderId="2" xfId="0" applyNumberFormat="1" applyFont="1" applyBorder="1" applyAlignment="1">
      <alignment horizontal="center" vertical="center"/>
    </xf>
    <xf numFmtId="0" fontId="66" fillId="0" borderId="4" xfId="0" applyFont="1" applyBorder="1"/>
    <xf numFmtId="0" fontId="17" fillId="0" borderId="1" xfId="0" quotePrefix="1" applyFont="1" applyBorder="1" applyAlignment="1">
      <alignment horizontal="center" vertical="center"/>
    </xf>
    <xf numFmtId="4" fontId="17" fillId="0" borderId="4" xfId="0" quotePrefix="1" applyNumberFormat="1" applyFont="1" applyBorder="1" applyAlignment="1">
      <alignment horizontal="center" vertical="center"/>
    </xf>
    <xf numFmtId="179" fontId="19" fillId="0" borderId="34" xfId="0" applyNumberFormat="1" applyFont="1" applyBorder="1" applyAlignment="1">
      <alignment horizontal="center"/>
    </xf>
    <xf numFmtId="175" fontId="62" fillId="34" borderId="0" xfId="0" applyNumberFormat="1" applyFont="1" applyFill="1" applyAlignment="1">
      <alignment horizontal="right" vertical="center" wrapText="1"/>
    </xf>
    <xf numFmtId="3" fontId="66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2" fontId="17" fillId="61" borderId="3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81" fontId="62" fillId="0" borderId="0" xfId="0" applyNumberFormat="1" applyFont="1" applyAlignment="1">
      <alignment horizontal="center" vertical="center"/>
    </xf>
    <xf numFmtId="4" fontId="73" fillId="0" borderId="1" xfId="10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9" fillId="62" borderId="1" xfId="0" applyFont="1" applyFill="1" applyBorder="1" applyAlignment="1">
      <alignment horizontal="center" vertical="center" wrapText="1"/>
    </xf>
    <xf numFmtId="0" fontId="71" fillId="0" borderId="35" xfId="0" applyFont="1" applyBorder="1" applyAlignment="1">
      <alignment horizontal="center" vertical="center" wrapText="1"/>
    </xf>
    <xf numFmtId="0" fontId="70" fillId="0" borderId="35" xfId="0" quotePrefix="1" applyFont="1" applyBorder="1" applyAlignment="1">
      <alignment horizontal="left" vertical="center" wrapText="1"/>
    </xf>
    <xf numFmtId="184" fontId="71" fillId="0" borderId="35" xfId="0" applyNumberFormat="1" applyFont="1" applyBorder="1" applyAlignment="1">
      <alignment horizontal="center" vertical="center" wrapText="1"/>
    </xf>
    <xf numFmtId="185" fontId="71" fillId="0" borderId="34" xfId="791" applyNumberFormat="1" applyFont="1" applyFill="1" applyBorder="1" applyAlignment="1">
      <alignment horizontal="center" vertical="center" wrapText="1"/>
    </xf>
    <xf numFmtId="44" fontId="71" fillId="0" borderId="36" xfId="791" applyFont="1" applyFill="1" applyBorder="1" applyAlignment="1">
      <alignment vertical="center" wrapText="1"/>
    </xf>
    <xf numFmtId="0" fontId="70" fillId="0" borderId="35" xfId="0" applyFont="1" applyBorder="1" applyAlignment="1">
      <alignment horizontal="left" vertical="center" wrapText="1"/>
    </xf>
    <xf numFmtId="0" fontId="69" fillId="62" borderId="38" xfId="0" applyFont="1" applyFill="1" applyBorder="1" applyAlignment="1">
      <alignment horizontal="center" vertical="center" wrapText="1"/>
    </xf>
    <xf numFmtId="44" fontId="69" fillId="62" borderId="36" xfId="791" applyFont="1" applyFill="1" applyBorder="1" applyAlignment="1">
      <alignment vertical="center" wrapText="1"/>
    </xf>
    <xf numFmtId="0" fontId="69" fillId="62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71" fillId="0" borderId="34" xfId="0" applyFont="1" applyBorder="1" applyAlignment="1">
      <alignment horizontal="center" vertical="center" wrapText="1"/>
    </xf>
    <xf numFmtId="0" fontId="20" fillId="0" borderId="1" xfId="4" applyFont="1" applyBorder="1" applyAlignment="1">
      <alignment horizontal="left" vertical="center" wrapText="1"/>
    </xf>
    <xf numFmtId="0" fontId="64" fillId="0" borderId="1" xfId="4" applyFont="1" applyBorder="1" applyAlignment="1">
      <alignment horizontal="left" vertical="center" wrapText="1"/>
    </xf>
    <xf numFmtId="0" fontId="20" fillId="0" borderId="1" xfId="4" applyFont="1" applyBorder="1" applyAlignment="1">
      <alignment horizontal="center" vertical="center" wrapText="1"/>
    </xf>
    <xf numFmtId="0" fontId="64" fillId="0" borderId="1" xfId="4" applyFont="1" applyBorder="1" applyAlignment="1">
      <alignment horizontal="center" vertical="center" wrapText="1"/>
    </xf>
    <xf numFmtId="185" fontId="71" fillId="0" borderId="37" xfId="791" applyNumberFormat="1" applyFont="1" applyFill="1" applyBorder="1" applyAlignment="1">
      <alignment horizontal="center" vertical="center" wrapText="1"/>
    </xf>
    <xf numFmtId="184" fontId="7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75" fillId="62" borderId="1" xfId="0" applyFont="1" applyFill="1" applyBorder="1" applyAlignment="1">
      <alignment horizontal="left" vertical="center" wrapText="1"/>
    </xf>
    <xf numFmtId="0" fontId="75" fillId="62" borderId="1" xfId="0" applyFont="1" applyFill="1" applyBorder="1" applyAlignment="1">
      <alignment horizontal="center" vertical="center"/>
    </xf>
    <xf numFmtId="183" fontId="75" fillId="62" borderId="1" xfId="0" applyNumberFormat="1" applyFont="1" applyFill="1" applyBorder="1" applyAlignment="1">
      <alignment horizontal="center" vertical="center"/>
    </xf>
    <xf numFmtId="0" fontId="77" fillId="0" borderId="1" xfId="100" applyFont="1" applyBorder="1" applyAlignment="1">
      <alignment horizontal="center" vertical="center" wrapText="1"/>
    </xf>
    <xf numFmtId="0" fontId="76" fillId="0" borderId="1" xfId="0" applyFont="1" applyBorder="1" applyAlignment="1">
      <alignment vertical="center" wrapText="1"/>
    </xf>
    <xf numFmtId="4" fontId="77" fillId="0" borderId="1" xfId="100" applyNumberFormat="1" applyFont="1" applyBorder="1" applyAlignment="1">
      <alignment horizontal="center" vertical="center" wrapText="1"/>
    </xf>
    <xf numFmtId="183" fontId="77" fillId="0" borderId="1" xfId="100" applyNumberFormat="1" applyFont="1" applyBorder="1" applyAlignment="1">
      <alignment horizontal="center" vertical="center" wrapText="1"/>
    </xf>
    <xf numFmtId="185" fontId="76" fillId="0" borderId="1" xfId="2" applyNumberFormat="1" applyFont="1" applyBorder="1" applyAlignment="1">
      <alignment horizontal="center" vertical="center" wrapText="1"/>
    </xf>
    <xf numFmtId="0" fontId="74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64" fillId="0" borderId="0" xfId="0" applyFont="1" applyAlignment="1">
      <alignment vertical="top" wrapText="1"/>
    </xf>
    <xf numFmtId="0" fontId="64" fillId="0" borderId="0" xfId="0" applyFont="1"/>
    <xf numFmtId="0" fontId="64" fillId="0" borderId="0" xfId="0" applyFont="1" applyAlignment="1">
      <alignment horizontal="left"/>
    </xf>
    <xf numFmtId="0" fontId="59" fillId="0" borderId="0" xfId="0" applyFont="1" applyAlignment="1">
      <alignment horizontal="left" vertical="center"/>
    </xf>
    <xf numFmtId="0" fontId="64" fillId="0" borderId="0" xfId="0" applyFont="1" applyAlignment="1">
      <alignment horizontal="center" vertical="top" wrapText="1"/>
    </xf>
    <xf numFmtId="0" fontId="7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61" fillId="34" borderId="0" xfId="197" applyFont="1" applyFill="1" applyAlignment="1">
      <alignment horizontal="center"/>
    </xf>
    <xf numFmtId="0" fontId="61" fillId="34" borderId="0" xfId="197" applyFont="1" applyFill="1" applyAlignment="1">
      <alignment horizont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3" xfId="4" applyFont="1" applyFill="1" applyBorder="1" applyAlignment="1">
      <alignment horizontal="left" vertical="center"/>
    </xf>
    <xf numFmtId="0" fontId="18" fillId="2" borderId="4" xfId="4" applyFont="1" applyFill="1" applyBorder="1" applyAlignment="1">
      <alignment horizontal="left" vertical="center"/>
    </xf>
    <xf numFmtId="3" fontId="60" fillId="34" borderId="1" xfId="0" applyNumberFormat="1" applyFont="1" applyFill="1" applyBorder="1" applyAlignment="1">
      <alignment horizontal="center" vertical="center"/>
    </xf>
    <xf numFmtId="0" fontId="60" fillId="34" borderId="1" xfId="4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60" fillId="0" borderId="2" xfId="4" applyNumberFormat="1" applyFont="1" applyBorder="1" applyAlignment="1">
      <alignment horizontal="center" vertical="center"/>
    </xf>
    <xf numFmtId="4" fontId="60" fillId="0" borderId="4" xfId="4" applyNumberFormat="1" applyFont="1" applyBorder="1" applyAlignment="1">
      <alignment horizontal="center" vertical="center"/>
    </xf>
    <xf numFmtId="4" fontId="60" fillId="0" borderId="1" xfId="4" applyNumberFormat="1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/>
    </xf>
    <xf numFmtId="3" fontId="66" fillId="0" borderId="2" xfId="0" applyNumberFormat="1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9" fontId="18" fillId="2" borderId="3" xfId="4" applyNumberFormat="1" applyFont="1" applyFill="1" applyBorder="1" applyAlignment="1">
      <alignment horizontal="left" vertical="center"/>
    </xf>
    <xf numFmtId="0" fontId="17" fillId="35" borderId="2" xfId="0" applyFont="1" applyFill="1" applyBorder="1" applyAlignment="1">
      <alignment horizontal="center" vertical="center"/>
    </xf>
    <xf numFmtId="0" fontId="17" fillId="35" borderId="3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wrapText="1"/>
    </xf>
    <xf numFmtId="0" fontId="66" fillId="0" borderId="1" xfId="0" applyFont="1" applyBorder="1" applyAlignment="1">
      <alignment horizontal="center"/>
    </xf>
    <xf numFmtId="0" fontId="63" fillId="0" borderId="2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4" fontId="63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66" fillId="0" borderId="0" xfId="0" applyFont="1" applyAlignment="1">
      <alignment horizontal="left" wrapText="1"/>
    </xf>
    <xf numFmtId="0" fontId="67" fillId="0" borderId="14" xfId="0" applyFont="1" applyBorder="1" applyAlignment="1">
      <alignment horizontal="left" wrapText="1"/>
    </xf>
    <xf numFmtId="0" fontId="17" fillId="61" borderId="2" xfId="0" applyFont="1" applyFill="1" applyBorder="1" applyAlignment="1">
      <alignment horizontal="center" vertical="center"/>
    </xf>
    <xf numFmtId="0" fontId="17" fillId="61" borderId="3" xfId="0" applyFont="1" applyFill="1" applyBorder="1" applyAlignment="1">
      <alignment horizontal="center" vertical="center"/>
    </xf>
    <xf numFmtId="4" fontId="66" fillId="61" borderId="3" xfId="0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left" vertical="center" wrapText="1"/>
    </xf>
    <xf numFmtId="0" fontId="63" fillId="0" borderId="1" xfId="0" quotePrefix="1" applyFont="1" applyBorder="1" applyAlignment="1">
      <alignment horizontal="center" vertical="center" wrapText="1"/>
    </xf>
    <xf numFmtId="2" fontId="63" fillId="0" borderId="1" xfId="1" applyNumberFormat="1" applyFont="1" applyFill="1" applyBorder="1" applyAlignment="1">
      <alignment horizontal="center" vertical="center" wrapText="1"/>
    </xf>
    <xf numFmtId="4" fontId="66" fillId="61" borderId="32" xfId="0" applyNumberFormat="1" applyFont="1" applyFill="1" applyBorder="1" applyAlignment="1">
      <alignment horizontal="center" vertical="center"/>
    </xf>
    <xf numFmtId="0" fontId="69" fillId="62" borderId="34" xfId="0" applyFont="1" applyFill="1" applyBorder="1" applyAlignment="1">
      <alignment horizontal="center" vertical="center" wrapText="1"/>
    </xf>
    <xf numFmtId="0" fontId="69" fillId="62" borderId="37" xfId="0" applyFont="1" applyFill="1" applyBorder="1" applyAlignment="1">
      <alignment horizontal="center" vertical="center" wrapText="1"/>
    </xf>
    <xf numFmtId="0" fontId="69" fillId="62" borderId="39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72" fillId="0" borderId="0" xfId="0" applyFont="1" applyAlignment="1">
      <alignment horizontal="center"/>
    </xf>
    <xf numFmtId="0" fontId="72" fillId="0" borderId="0" xfId="0" applyFont="1" applyAlignment="1"/>
  </cellXfs>
  <cellStyles count="792">
    <cellStyle name="0,0_x000d__x000a_NA_x000d__x000a_" xfId="17" xr:uid="{00000000-0005-0000-0000-000000000000}"/>
    <cellStyle name="20% - Accent1" xfId="18" xr:uid="{00000000-0005-0000-0000-000001000000}"/>
    <cellStyle name="20% - Accent2" xfId="19" xr:uid="{00000000-0005-0000-0000-000002000000}"/>
    <cellStyle name="20% - Accent3" xfId="20" xr:uid="{00000000-0005-0000-0000-000003000000}"/>
    <cellStyle name="20% - Accent4" xfId="21" xr:uid="{00000000-0005-0000-0000-000004000000}"/>
    <cellStyle name="20% - Accent5" xfId="22" xr:uid="{00000000-0005-0000-0000-000005000000}"/>
    <cellStyle name="20% - Accent6" xfId="23" xr:uid="{00000000-0005-0000-0000-000006000000}"/>
    <cellStyle name="20% - Ênfase1 2" xfId="24" xr:uid="{00000000-0005-0000-0000-000007000000}"/>
    <cellStyle name="20% - Ênfase1 2 2" xfId="203" xr:uid="{00000000-0005-0000-0000-000008000000}"/>
    <cellStyle name="20% - Ênfase1 3" xfId="151" xr:uid="{00000000-0005-0000-0000-000009000000}"/>
    <cellStyle name="20% - Ênfase2 2" xfId="25" xr:uid="{00000000-0005-0000-0000-00000A000000}"/>
    <cellStyle name="20% - Ênfase2 2 2" xfId="204" xr:uid="{00000000-0005-0000-0000-00000B000000}"/>
    <cellStyle name="20% - Ênfase2 3" xfId="152" xr:uid="{00000000-0005-0000-0000-00000C000000}"/>
    <cellStyle name="20% - Ênfase3 2" xfId="26" xr:uid="{00000000-0005-0000-0000-00000D000000}"/>
    <cellStyle name="20% - Ênfase3 2 2" xfId="205" xr:uid="{00000000-0005-0000-0000-00000E000000}"/>
    <cellStyle name="20% - Ênfase3 3" xfId="153" xr:uid="{00000000-0005-0000-0000-00000F000000}"/>
    <cellStyle name="20% - Ênfase4 2" xfId="27" xr:uid="{00000000-0005-0000-0000-000010000000}"/>
    <cellStyle name="20% - Ênfase4 2 2" xfId="206" xr:uid="{00000000-0005-0000-0000-000011000000}"/>
    <cellStyle name="20% - Ênfase4 3" xfId="154" xr:uid="{00000000-0005-0000-0000-000012000000}"/>
    <cellStyle name="20% - Ênfase5 2" xfId="28" xr:uid="{00000000-0005-0000-0000-000013000000}"/>
    <cellStyle name="20% - Ênfase5 2 2" xfId="207" xr:uid="{00000000-0005-0000-0000-000014000000}"/>
    <cellStyle name="20% - Ênfase5 3" xfId="155" xr:uid="{00000000-0005-0000-0000-000015000000}"/>
    <cellStyle name="20% - Ênfase6 2" xfId="29" xr:uid="{00000000-0005-0000-0000-000016000000}"/>
    <cellStyle name="20% - Ênfase6 2 2" xfId="208" xr:uid="{00000000-0005-0000-0000-000017000000}"/>
    <cellStyle name="20% - Ênfase6 3" xfId="156" xr:uid="{00000000-0005-0000-0000-000018000000}"/>
    <cellStyle name="3988,43" xfId="30" xr:uid="{00000000-0005-0000-0000-000019000000}"/>
    <cellStyle name="40% - Accent1" xfId="31" xr:uid="{00000000-0005-0000-0000-00001A000000}"/>
    <cellStyle name="40% - Accent2" xfId="32" xr:uid="{00000000-0005-0000-0000-00001B000000}"/>
    <cellStyle name="40% - Accent3" xfId="33" xr:uid="{00000000-0005-0000-0000-00001C000000}"/>
    <cellStyle name="40% - Accent4" xfId="34" xr:uid="{00000000-0005-0000-0000-00001D000000}"/>
    <cellStyle name="40% - Accent5" xfId="35" xr:uid="{00000000-0005-0000-0000-00001E000000}"/>
    <cellStyle name="40% - Accent6" xfId="36" xr:uid="{00000000-0005-0000-0000-00001F000000}"/>
    <cellStyle name="40% - Ênfase1 2" xfId="37" xr:uid="{00000000-0005-0000-0000-000020000000}"/>
    <cellStyle name="40% - Ênfase1 2 2" xfId="210" xr:uid="{00000000-0005-0000-0000-000021000000}"/>
    <cellStyle name="40% - Ênfase1 3" xfId="157" xr:uid="{00000000-0005-0000-0000-000022000000}"/>
    <cellStyle name="40% - Ênfase2 2" xfId="38" xr:uid="{00000000-0005-0000-0000-000023000000}"/>
    <cellStyle name="40% - Ênfase2 2 2" xfId="211" xr:uid="{00000000-0005-0000-0000-000024000000}"/>
    <cellStyle name="40% - Ênfase2 3" xfId="158" xr:uid="{00000000-0005-0000-0000-000025000000}"/>
    <cellStyle name="40% - Ênfase3 2" xfId="39" xr:uid="{00000000-0005-0000-0000-000026000000}"/>
    <cellStyle name="40% - Ênfase3 2 2" xfId="212" xr:uid="{00000000-0005-0000-0000-000027000000}"/>
    <cellStyle name="40% - Ênfase3 3" xfId="159" xr:uid="{00000000-0005-0000-0000-000028000000}"/>
    <cellStyle name="40% - Ênfase4 2" xfId="40" xr:uid="{00000000-0005-0000-0000-000029000000}"/>
    <cellStyle name="40% - Ênfase4 2 2" xfId="213" xr:uid="{00000000-0005-0000-0000-00002A000000}"/>
    <cellStyle name="40% - Ênfase4 3" xfId="160" xr:uid="{00000000-0005-0000-0000-00002B000000}"/>
    <cellStyle name="40% - Ênfase5 2" xfId="41" xr:uid="{00000000-0005-0000-0000-00002C000000}"/>
    <cellStyle name="40% - Ênfase5 2 2" xfId="214" xr:uid="{00000000-0005-0000-0000-00002D000000}"/>
    <cellStyle name="40% - Ênfase5 3" xfId="161" xr:uid="{00000000-0005-0000-0000-00002E000000}"/>
    <cellStyle name="40% - Ênfase6 2" xfId="42" xr:uid="{00000000-0005-0000-0000-00002F000000}"/>
    <cellStyle name="40% - Ênfase6 2 2" xfId="216" xr:uid="{00000000-0005-0000-0000-000030000000}"/>
    <cellStyle name="40% - Ênfase6 3" xfId="162" xr:uid="{00000000-0005-0000-0000-000031000000}"/>
    <cellStyle name="60% - Accent1" xfId="43" xr:uid="{00000000-0005-0000-0000-000032000000}"/>
    <cellStyle name="60% - Accent2" xfId="44" xr:uid="{00000000-0005-0000-0000-000033000000}"/>
    <cellStyle name="60% - Accent3" xfId="45" xr:uid="{00000000-0005-0000-0000-000034000000}"/>
    <cellStyle name="60% - Accent4" xfId="46" xr:uid="{00000000-0005-0000-0000-000035000000}"/>
    <cellStyle name="60% - Accent5" xfId="47" xr:uid="{00000000-0005-0000-0000-000036000000}"/>
    <cellStyle name="60% - Accent6" xfId="48" xr:uid="{00000000-0005-0000-0000-000037000000}"/>
    <cellStyle name="60% - Ênfase1 2" xfId="49" xr:uid="{00000000-0005-0000-0000-000038000000}"/>
    <cellStyle name="60% - Ênfase1 3" xfId="163" xr:uid="{00000000-0005-0000-0000-000039000000}"/>
    <cellStyle name="60% - Ênfase2 2" xfId="50" xr:uid="{00000000-0005-0000-0000-00003A000000}"/>
    <cellStyle name="60% - Ênfase2 3" xfId="164" xr:uid="{00000000-0005-0000-0000-00003B000000}"/>
    <cellStyle name="60% - Ênfase3 2" xfId="51" xr:uid="{00000000-0005-0000-0000-00003C000000}"/>
    <cellStyle name="60% - Ênfase3 3" xfId="165" xr:uid="{00000000-0005-0000-0000-00003D000000}"/>
    <cellStyle name="60% - Ênfase4 2" xfId="52" xr:uid="{00000000-0005-0000-0000-00003E000000}"/>
    <cellStyle name="60% - Ênfase4 3" xfId="166" xr:uid="{00000000-0005-0000-0000-00003F000000}"/>
    <cellStyle name="60% - Ênfase5 2" xfId="53" xr:uid="{00000000-0005-0000-0000-000040000000}"/>
    <cellStyle name="60% - Ênfase5 3" xfId="167" xr:uid="{00000000-0005-0000-0000-000041000000}"/>
    <cellStyle name="60% - Ênfase6 2" xfId="54" xr:uid="{00000000-0005-0000-0000-000042000000}"/>
    <cellStyle name="60% - Ênfase6 3" xfId="168" xr:uid="{00000000-0005-0000-0000-000043000000}"/>
    <cellStyle name="Accent1" xfId="55" xr:uid="{00000000-0005-0000-0000-000044000000}"/>
    <cellStyle name="Accent2" xfId="56" xr:uid="{00000000-0005-0000-0000-000045000000}"/>
    <cellStyle name="Accent3" xfId="57" xr:uid="{00000000-0005-0000-0000-000046000000}"/>
    <cellStyle name="Accent4" xfId="58" xr:uid="{00000000-0005-0000-0000-000047000000}"/>
    <cellStyle name="Accent5" xfId="59" xr:uid="{00000000-0005-0000-0000-000048000000}"/>
    <cellStyle name="Accent6" xfId="60" xr:uid="{00000000-0005-0000-0000-000049000000}"/>
    <cellStyle name="Bad" xfId="61" xr:uid="{00000000-0005-0000-0000-00004A000000}"/>
    <cellStyle name="Bom 2" xfId="62" xr:uid="{00000000-0005-0000-0000-00004B000000}"/>
    <cellStyle name="Bom 3" xfId="169" xr:uid="{00000000-0005-0000-0000-00004C000000}"/>
    <cellStyle name="Calculation" xfId="63" xr:uid="{00000000-0005-0000-0000-00004D000000}"/>
    <cellStyle name="Cálculo 2" xfId="64" xr:uid="{00000000-0005-0000-0000-00004E000000}"/>
    <cellStyle name="Cálculo 3" xfId="170" xr:uid="{00000000-0005-0000-0000-00004F000000}"/>
    <cellStyle name="Célula de Verificação 2" xfId="65" xr:uid="{00000000-0005-0000-0000-000050000000}"/>
    <cellStyle name="Célula de Verificação 3" xfId="171" xr:uid="{00000000-0005-0000-0000-000051000000}"/>
    <cellStyle name="Célula Vinculada 2" xfId="66" xr:uid="{00000000-0005-0000-0000-000052000000}"/>
    <cellStyle name="Célula Vinculada 3" xfId="172" xr:uid="{00000000-0005-0000-0000-000053000000}"/>
    <cellStyle name="Check Cell" xfId="67" xr:uid="{00000000-0005-0000-0000-000054000000}"/>
    <cellStyle name="Comma" xfId="68" xr:uid="{00000000-0005-0000-0000-000055000000}"/>
    <cellStyle name="Comma0" xfId="69" xr:uid="{00000000-0005-0000-0000-000056000000}"/>
    <cellStyle name="Currency" xfId="70" xr:uid="{00000000-0005-0000-0000-000057000000}"/>
    <cellStyle name="Currency0" xfId="71" xr:uid="{00000000-0005-0000-0000-000058000000}"/>
    <cellStyle name="Data" xfId="72" xr:uid="{00000000-0005-0000-0000-000059000000}"/>
    <cellStyle name="Date" xfId="73" xr:uid="{00000000-0005-0000-0000-00005A000000}"/>
    <cellStyle name="Ênfase1 2" xfId="74" xr:uid="{00000000-0005-0000-0000-00005B000000}"/>
    <cellStyle name="Ênfase1 3" xfId="173" xr:uid="{00000000-0005-0000-0000-00005C000000}"/>
    <cellStyle name="Ênfase2 2" xfId="75" xr:uid="{00000000-0005-0000-0000-00005D000000}"/>
    <cellStyle name="Ênfase2 3" xfId="174" xr:uid="{00000000-0005-0000-0000-00005E000000}"/>
    <cellStyle name="Ênfase3 2" xfId="76" xr:uid="{00000000-0005-0000-0000-00005F000000}"/>
    <cellStyle name="Ênfase3 3" xfId="175" xr:uid="{00000000-0005-0000-0000-000060000000}"/>
    <cellStyle name="Ênfase4 2" xfId="77" xr:uid="{00000000-0005-0000-0000-000061000000}"/>
    <cellStyle name="Ênfase4 3" xfId="176" xr:uid="{00000000-0005-0000-0000-000062000000}"/>
    <cellStyle name="Ênfase5 2" xfId="78" xr:uid="{00000000-0005-0000-0000-000063000000}"/>
    <cellStyle name="Ênfase5 3" xfId="177" xr:uid="{00000000-0005-0000-0000-000064000000}"/>
    <cellStyle name="Ênfase6 2" xfId="79" xr:uid="{00000000-0005-0000-0000-000065000000}"/>
    <cellStyle name="Ênfase6 3" xfId="178" xr:uid="{00000000-0005-0000-0000-000066000000}"/>
    <cellStyle name="Entrada 2" xfId="80" xr:uid="{00000000-0005-0000-0000-000067000000}"/>
    <cellStyle name="Entrada 3" xfId="179" xr:uid="{00000000-0005-0000-0000-000068000000}"/>
    <cellStyle name="Euro" xfId="81" xr:uid="{00000000-0005-0000-0000-000069000000}"/>
    <cellStyle name="Euro 2" xfId="217" xr:uid="{00000000-0005-0000-0000-00006A000000}"/>
    <cellStyle name="Euro 2 2" xfId="218" xr:uid="{00000000-0005-0000-0000-00006B000000}"/>
    <cellStyle name="Euro 3" xfId="219" xr:uid="{00000000-0005-0000-0000-00006C000000}"/>
    <cellStyle name="Euro 3 2" xfId="220" xr:uid="{00000000-0005-0000-0000-00006D000000}"/>
    <cellStyle name="Euro 4" xfId="221" xr:uid="{00000000-0005-0000-0000-00006E000000}"/>
    <cellStyle name="Excel Built-in Normal" xfId="222" xr:uid="{00000000-0005-0000-0000-00006F000000}"/>
    <cellStyle name="Excel Built-in Normal 1" xfId="223" xr:uid="{00000000-0005-0000-0000-000070000000}"/>
    <cellStyle name="Explanatory Text" xfId="82" xr:uid="{00000000-0005-0000-0000-000071000000}"/>
    <cellStyle name="Fixed" xfId="83" xr:uid="{00000000-0005-0000-0000-000072000000}"/>
    <cellStyle name="Fixo" xfId="84" xr:uid="{00000000-0005-0000-0000-000073000000}"/>
    <cellStyle name="Good" xfId="85" xr:uid="{00000000-0005-0000-0000-000074000000}"/>
    <cellStyle name="Heading 1" xfId="86" xr:uid="{00000000-0005-0000-0000-000075000000}"/>
    <cellStyle name="Heading 1 2" xfId="180" xr:uid="{00000000-0005-0000-0000-000076000000}"/>
    <cellStyle name="Heading 2" xfId="87" xr:uid="{00000000-0005-0000-0000-000077000000}"/>
    <cellStyle name="Heading 2 2" xfId="181" xr:uid="{00000000-0005-0000-0000-000078000000}"/>
    <cellStyle name="Heading 3" xfId="88" xr:uid="{00000000-0005-0000-0000-000079000000}"/>
    <cellStyle name="Heading 4" xfId="89" xr:uid="{00000000-0005-0000-0000-00007A000000}"/>
    <cellStyle name="Incorreto 2" xfId="90" xr:uid="{00000000-0005-0000-0000-00007B000000}"/>
    <cellStyle name="Incorreto 3" xfId="182" xr:uid="{00000000-0005-0000-0000-00007C000000}"/>
    <cellStyle name="Indefinido" xfId="91" xr:uid="{00000000-0005-0000-0000-00007D000000}"/>
    <cellStyle name="Input" xfId="92" xr:uid="{00000000-0005-0000-0000-00007E000000}"/>
    <cellStyle name="KalenderDato" xfId="224" xr:uid="{00000000-0005-0000-0000-00007F000000}"/>
    <cellStyle name="Linked Cell" xfId="93" xr:uid="{00000000-0005-0000-0000-000080000000}"/>
    <cellStyle name="Moeda" xfId="791" builtinId="4"/>
    <cellStyle name="Moeda 2" xfId="94" xr:uid="{00000000-0005-0000-0000-000081000000}"/>
    <cellStyle name="Moeda 2 2" xfId="196" xr:uid="{00000000-0005-0000-0000-000082000000}"/>
    <cellStyle name="Moeda 3" xfId="95" xr:uid="{00000000-0005-0000-0000-000083000000}"/>
    <cellStyle name="Moeda 3 2" xfId="310" xr:uid="{00000000-0005-0000-0000-000084000000}"/>
    <cellStyle name="Moeda 3 3" xfId="318" xr:uid="{00000000-0005-0000-0000-000085000000}"/>
    <cellStyle name="Moeda 3 3 2" xfId="453" xr:uid="{00000000-0005-0000-0000-000086000000}"/>
    <cellStyle name="Moeda 3 3 2 2" xfId="723" xr:uid="{00000000-0005-0000-0000-000087000000}"/>
    <cellStyle name="Moeda 3 3 3" xfId="588" xr:uid="{00000000-0005-0000-0000-000088000000}"/>
    <cellStyle name="Moeda 4" xfId="12" xr:uid="{00000000-0005-0000-0000-000089000000}"/>
    <cellStyle name="Moeda 4 2" xfId="316" xr:uid="{00000000-0005-0000-0000-00008A000000}"/>
    <cellStyle name="Moeda 4 2 2" xfId="451" xr:uid="{00000000-0005-0000-0000-00008B000000}"/>
    <cellStyle name="Moeda 4 2 2 2" xfId="721" xr:uid="{00000000-0005-0000-0000-00008C000000}"/>
    <cellStyle name="Moeda 4 2 3" xfId="586" xr:uid="{00000000-0005-0000-0000-00008D000000}"/>
    <cellStyle name="Moeda 5" xfId="209" xr:uid="{00000000-0005-0000-0000-00008E000000}"/>
    <cellStyle name="Moeda 5 2" xfId="323" xr:uid="{00000000-0005-0000-0000-00008F000000}"/>
    <cellStyle name="Moeda 5 2 2" xfId="458" xr:uid="{00000000-0005-0000-0000-000090000000}"/>
    <cellStyle name="Moeda 5 2 2 2" xfId="728" xr:uid="{00000000-0005-0000-0000-000091000000}"/>
    <cellStyle name="Moeda 5 2 3" xfId="593" xr:uid="{00000000-0005-0000-0000-000092000000}"/>
    <cellStyle name="Moeda 5 3" xfId="389" xr:uid="{00000000-0005-0000-0000-000093000000}"/>
    <cellStyle name="Moeda 5 3 2" xfId="659" xr:uid="{00000000-0005-0000-0000-000094000000}"/>
    <cellStyle name="Moeda 5 4" xfId="524" xr:uid="{00000000-0005-0000-0000-000095000000}"/>
    <cellStyle name="Moeda 6" xfId="2" xr:uid="{00000000-0005-0000-0000-000096000000}"/>
    <cellStyle name="Moeda0" xfId="96" xr:uid="{00000000-0005-0000-0000-000097000000}"/>
    <cellStyle name="Moeda0 2" xfId="225" xr:uid="{00000000-0005-0000-0000-000098000000}"/>
    <cellStyle name="Neutra 2" xfId="97" xr:uid="{00000000-0005-0000-0000-000099000000}"/>
    <cellStyle name="Neutra 3" xfId="183" xr:uid="{00000000-0005-0000-0000-00009A000000}"/>
    <cellStyle name="Neutral" xfId="98" xr:uid="{00000000-0005-0000-0000-00009B000000}"/>
    <cellStyle name="Normal" xfId="0" builtinId="0"/>
    <cellStyle name="Normal 10" xfId="11" xr:uid="{00000000-0005-0000-0000-00009D000000}"/>
    <cellStyle name="Normal 10 2" xfId="5" xr:uid="{00000000-0005-0000-0000-00009E000000}"/>
    <cellStyle name="Normal 10 2 2" xfId="226" xr:uid="{00000000-0005-0000-0000-00009F000000}"/>
    <cellStyle name="Normal 10 3" xfId="201" xr:uid="{00000000-0005-0000-0000-0000A0000000}"/>
    <cellStyle name="Normal 11" xfId="227" xr:uid="{00000000-0005-0000-0000-0000A1000000}"/>
    <cellStyle name="Normal 12" xfId="228" xr:uid="{00000000-0005-0000-0000-0000A2000000}"/>
    <cellStyle name="Normal 13" xfId="229" xr:uid="{00000000-0005-0000-0000-0000A3000000}"/>
    <cellStyle name="Normal 14" xfId="230" xr:uid="{00000000-0005-0000-0000-0000A4000000}"/>
    <cellStyle name="Normal 15" xfId="197" xr:uid="{00000000-0005-0000-0000-0000A5000000}"/>
    <cellStyle name="Normal 17" xfId="3" xr:uid="{00000000-0005-0000-0000-0000A6000000}"/>
    <cellStyle name="Normal 17 2" xfId="195" xr:uid="{00000000-0005-0000-0000-0000A7000000}"/>
    <cellStyle name="Normal 17 2 2" xfId="311" xr:uid="{00000000-0005-0000-0000-0000A8000000}"/>
    <cellStyle name="Normal 17 3" xfId="313" xr:uid="{00000000-0005-0000-0000-0000A9000000}"/>
    <cellStyle name="Normal 2" xfId="4" xr:uid="{00000000-0005-0000-0000-0000AA000000}"/>
    <cellStyle name="Normal 2 2" xfId="9" xr:uid="{00000000-0005-0000-0000-0000AB000000}"/>
    <cellStyle name="Normal 2 2 2" xfId="100" xr:uid="{00000000-0005-0000-0000-0000AC000000}"/>
    <cellStyle name="Normal 2 2 2 2" xfId="232" xr:uid="{00000000-0005-0000-0000-0000AD000000}"/>
    <cellStyle name="Normal 2 2 3" xfId="233" xr:uid="{00000000-0005-0000-0000-0000AE000000}"/>
    <cellStyle name="Normal 2 22" xfId="6" xr:uid="{00000000-0005-0000-0000-0000AF000000}"/>
    <cellStyle name="Normal 2 22 2" xfId="101" xr:uid="{00000000-0005-0000-0000-0000B0000000}"/>
    <cellStyle name="Normal 2 3" xfId="102" xr:uid="{00000000-0005-0000-0000-0000B1000000}"/>
    <cellStyle name="Normal 2 3 2" xfId="235" xr:uid="{00000000-0005-0000-0000-0000B2000000}"/>
    <cellStyle name="Normal 2 3 3" xfId="234" xr:uid="{00000000-0005-0000-0000-0000B3000000}"/>
    <cellStyle name="Normal 2 3 4" xfId="286" xr:uid="{00000000-0005-0000-0000-0000B4000000}"/>
    <cellStyle name="Normal 2 4" xfId="99" xr:uid="{00000000-0005-0000-0000-0000B5000000}"/>
    <cellStyle name="Normal 2 5" xfId="13" xr:uid="{00000000-0005-0000-0000-0000B6000000}"/>
    <cellStyle name="Normal 2 5 2" xfId="312" xr:uid="{00000000-0005-0000-0000-0000B7000000}"/>
    <cellStyle name="Normal 2 6" xfId="231" xr:uid="{00000000-0005-0000-0000-0000B8000000}"/>
    <cellStyle name="Normal 2_006 BB - Concorrência Registro de Preços - Roteiro 01" xfId="103" xr:uid="{00000000-0005-0000-0000-0000B9000000}"/>
    <cellStyle name="Normal 29" xfId="236" xr:uid="{00000000-0005-0000-0000-0000BA000000}"/>
    <cellStyle name="Normal 3" xfId="104" xr:uid="{00000000-0005-0000-0000-0000BB000000}"/>
    <cellStyle name="Normal 3 2" xfId="105" xr:uid="{00000000-0005-0000-0000-0000BC000000}"/>
    <cellStyle name="Normal 3 2 2" xfId="237" xr:uid="{00000000-0005-0000-0000-0000BD000000}"/>
    <cellStyle name="Normal 3 3" xfId="106" xr:uid="{00000000-0005-0000-0000-0000BE000000}"/>
    <cellStyle name="Normal 3 3 2" xfId="238" xr:uid="{00000000-0005-0000-0000-0000BF000000}"/>
    <cellStyle name="Normal 4" xfId="14" xr:uid="{00000000-0005-0000-0000-0000C0000000}"/>
    <cellStyle name="Normal 4 2" xfId="107" xr:uid="{00000000-0005-0000-0000-0000C1000000}"/>
    <cellStyle name="Normal 4 3" xfId="239" xr:uid="{00000000-0005-0000-0000-0000C2000000}"/>
    <cellStyle name="Normal 5" xfId="108" xr:uid="{00000000-0005-0000-0000-0000C3000000}"/>
    <cellStyle name="Normal 5 2" xfId="109" xr:uid="{00000000-0005-0000-0000-0000C4000000}"/>
    <cellStyle name="Normal 5 3" xfId="242" xr:uid="{00000000-0005-0000-0000-0000C5000000}"/>
    <cellStyle name="Normal 5 4" xfId="241" xr:uid="{00000000-0005-0000-0000-0000C6000000}"/>
    <cellStyle name="Normal 6" xfId="110" xr:uid="{00000000-0005-0000-0000-0000C7000000}"/>
    <cellStyle name="Normal 6 2" xfId="111" xr:uid="{00000000-0005-0000-0000-0000C8000000}"/>
    <cellStyle name="Normal 7" xfId="112" xr:uid="{00000000-0005-0000-0000-0000C9000000}"/>
    <cellStyle name="Normal 7 2" xfId="113" xr:uid="{00000000-0005-0000-0000-0000CA000000}"/>
    <cellStyle name="Normal 8" xfId="114" xr:uid="{00000000-0005-0000-0000-0000CB000000}"/>
    <cellStyle name="Normal 9" xfId="10" xr:uid="{00000000-0005-0000-0000-0000CC000000}"/>
    <cellStyle name="Normal 9 2" xfId="198" xr:uid="{00000000-0005-0000-0000-0000CD000000}"/>
    <cellStyle name="Nota 2" xfId="115" xr:uid="{00000000-0005-0000-0000-0000CE000000}"/>
    <cellStyle name="Nota 2 2" xfId="244" xr:uid="{00000000-0005-0000-0000-0000CF000000}"/>
    <cellStyle name="Nota 3" xfId="184" xr:uid="{00000000-0005-0000-0000-0000D0000000}"/>
    <cellStyle name="Note" xfId="116" xr:uid="{00000000-0005-0000-0000-0000D1000000}"/>
    <cellStyle name="Note 2" xfId="185" xr:uid="{00000000-0005-0000-0000-0000D2000000}"/>
    <cellStyle name="Output" xfId="117" xr:uid="{00000000-0005-0000-0000-0000D3000000}"/>
    <cellStyle name="Percent" xfId="118" xr:uid="{00000000-0005-0000-0000-0000D4000000}"/>
    <cellStyle name="Percentual" xfId="119" xr:uid="{00000000-0005-0000-0000-0000D5000000}"/>
    <cellStyle name="Ponto" xfId="120" xr:uid="{00000000-0005-0000-0000-0000D6000000}"/>
    <cellStyle name="Porcentagem 2" xfId="7" xr:uid="{00000000-0005-0000-0000-0000D8000000}"/>
    <cellStyle name="Porcentagem 2 2" xfId="122" xr:uid="{00000000-0005-0000-0000-0000D9000000}"/>
    <cellStyle name="Porcentagem 2 4" xfId="245" xr:uid="{00000000-0005-0000-0000-0000DA000000}"/>
    <cellStyle name="Porcentagem 3" xfId="123" xr:uid="{00000000-0005-0000-0000-0000DB000000}"/>
    <cellStyle name="Porcentagem 3 2" xfId="247" xr:uid="{00000000-0005-0000-0000-0000DC000000}"/>
    <cellStyle name="Porcentagem 3 3" xfId="246" xr:uid="{00000000-0005-0000-0000-0000DD000000}"/>
    <cellStyle name="Porcentagem 4" xfId="121" xr:uid="{00000000-0005-0000-0000-0000DE000000}"/>
    <cellStyle name="Porcentagem 5" xfId="15" xr:uid="{00000000-0005-0000-0000-0000DF000000}"/>
    <cellStyle name="Porcentagem 5 2" xfId="315" xr:uid="{00000000-0005-0000-0000-0000E0000000}"/>
    <cellStyle name="Saída 2" xfId="124" xr:uid="{00000000-0005-0000-0000-0000E1000000}"/>
    <cellStyle name="Saída 3" xfId="186" xr:uid="{00000000-0005-0000-0000-0000E2000000}"/>
    <cellStyle name="Separador de m" xfId="125" xr:uid="{00000000-0005-0000-0000-0000E3000000}"/>
    <cellStyle name="Separador de milhares 10 2" xfId="248" xr:uid="{00000000-0005-0000-0000-0000E4000000}"/>
    <cellStyle name="Separador de milhares 10 2 2" xfId="249" xr:uid="{00000000-0005-0000-0000-0000E5000000}"/>
    <cellStyle name="Separador de milhares 10 2 2 2" xfId="288" xr:uid="{00000000-0005-0000-0000-0000E6000000}"/>
    <cellStyle name="Separador de milhares 10 2 2 2 2" xfId="362" xr:uid="{00000000-0005-0000-0000-0000E7000000}"/>
    <cellStyle name="Separador de milhares 10 2 2 2 2 2" xfId="497" xr:uid="{00000000-0005-0000-0000-0000E8000000}"/>
    <cellStyle name="Separador de milhares 10 2 2 2 2 2 2" xfId="767" xr:uid="{00000000-0005-0000-0000-0000E9000000}"/>
    <cellStyle name="Separador de milhares 10 2 2 2 2 3" xfId="632" xr:uid="{00000000-0005-0000-0000-0000EA000000}"/>
    <cellStyle name="Separador de milhares 10 2 2 2 3" xfId="428" xr:uid="{00000000-0005-0000-0000-0000EB000000}"/>
    <cellStyle name="Separador de milhares 10 2 2 2 3 2" xfId="698" xr:uid="{00000000-0005-0000-0000-0000EC000000}"/>
    <cellStyle name="Separador de milhares 10 2 2 2 4" xfId="563" xr:uid="{00000000-0005-0000-0000-0000ED000000}"/>
    <cellStyle name="Separador de milhares 10 2 2 3" xfId="328" xr:uid="{00000000-0005-0000-0000-0000EE000000}"/>
    <cellStyle name="Separador de milhares 10 2 2 3 2" xfId="463" xr:uid="{00000000-0005-0000-0000-0000EF000000}"/>
    <cellStyle name="Separador de milhares 10 2 2 3 2 2" xfId="733" xr:uid="{00000000-0005-0000-0000-0000F0000000}"/>
    <cellStyle name="Separador de milhares 10 2 2 3 3" xfId="598" xr:uid="{00000000-0005-0000-0000-0000F1000000}"/>
    <cellStyle name="Separador de milhares 10 2 2 4" xfId="394" xr:uid="{00000000-0005-0000-0000-0000F2000000}"/>
    <cellStyle name="Separador de milhares 10 2 2 4 2" xfId="664" xr:uid="{00000000-0005-0000-0000-0000F3000000}"/>
    <cellStyle name="Separador de milhares 10 2 2 5" xfId="529" xr:uid="{00000000-0005-0000-0000-0000F4000000}"/>
    <cellStyle name="Separador de milhares 10 2 3" xfId="287" xr:uid="{00000000-0005-0000-0000-0000F5000000}"/>
    <cellStyle name="Separador de milhares 10 2 3 2" xfId="361" xr:uid="{00000000-0005-0000-0000-0000F6000000}"/>
    <cellStyle name="Separador de milhares 10 2 3 2 2" xfId="496" xr:uid="{00000000-0005-0000-0000-0000F7000000}"/>
    <cellStyle name="Separador de milhares 10 2 3 2 2 2" xfId="766" xr:uid="{00000000-0005-0000-0000-0000F8000000}"/>
    <cellStyle name="Separador de milhares 10 2 3 2 3" xfId="631" xr:uid="{00000000-0005-0000-0000-0000F9000000}"/>
    <cellStyle name="Separador de milhares 10 2 3 3" xfId="427" xr:uid="{00000000-0005-0000-0000-0000FA000000}"/>
    <cellStyle name="Separador de milhares 10 2 3 3 2" xfId="697" xr:uid="{00000000-0005-0000-0000-0000FB000000}"/>
    <cellStyle name="Separador de milhares 10 2 3 4" xfId="562" xr:uid="{00000000-0005-0000-0000-0000FC000000}"/>
    <cellStyle name="Separador de milhares 10 2 4" xfId="327" xr:uid="{00000000-0005-0000-0000-0000FD000000}"/>
    <cellStyle name="Separador de milhares 10 2 4 2" xfId="462" xr:uid="{00000000-0005-0000-0000-0000FE000000}"/>
    <cellStyle name="Separador de milhares 10 2 4 2 2" xfId="732" xr:uid="{00000000-0005-0000-0000-0000FF000000}"/>
    <cellStyle name="Separador de milhares 10 2 4 3" xfId="597" xr:uid="{00000000-0005-0000-0000-000000010000}"/>
    <cellStyle name="Separador de milhares 10 2 5" xfId="393" xr:uid="{00000000-0005-0000-0000-000001010000}"/>
    <cellStyle name="Separador de milhares 10 2 5 2" xfId="663" xr:uid="{00000000-0005-0000-0000-000002010000}"/>
    <cellStyle name="Separador de milhares 10 2 6" xfId="528" xr:uid="{00000000-0005-0000-0000-000003010000}"/>
    <cellStyle name="Separador de milhares 14" xfId="250" xr:uid="{00000000-0005-0000-0000-000004010000}"/>
    <cellStyle name="Separador de milhares 14 2" xfId="289" xr:uid="{00000000-0005-0000-0000-000005010000}"/>
    <cellStyle name="Separador de milhares 14 2 2" xfId="363" xr:uid="{00000000-0005-0000-0000-000006010000}"/>
    <cellStyle name="Separador de milhares 14 2 2 2" xfId="498" xr:uid="{00000000-0005-0000-0000-000007010000}"/>
    <cellStyle name="Separador de milhares 14 2 2 2 2" xfId="768" xr:uid="{00000000-0005-0000-0000-000008010000}"/>
    <cellStyle name="Separador de milhares 14 2 2 3" xfId="633" xr:uid="{00000000-0005-0000-0000-000009010000}"/>
    <cellStyle name="Separador de milhares 14 2 3" xfId="429" xr:uid="{00000000-0005-0000-0000-00000A010000}"/>
    <cellStyle name="Separador de milhares 14 2 3 2" xfId="699" xr:uid="{00000000-0005-0000-0000-00000B010000}"/>
    <cellStyle name="Separador de milhares 14 2 4" xfId="564" xr:uid="{00000000-0005-0000-0000-00000C010000}"/>
    <cellStyle name="Separador de milhares 14 3" xfId="329" xr:uid="{00000000-0005-0000-0000-00000D010000}"/>
    <cellStyle name="Separador de milhares 14 3 2" xfId="464" xr:uid="{00000000-0005-0000-0000-00000E010000}"/>
    <cellStyle name="Separador de milhares 14 3 2 2" xfId="734" xr:uid="{00000000-0005-0000-0000-00000F010000}"/>
    <cellStyle name="Separador de milhares 14 3 3" xfId="599" xr:uid="{00000000-0005-0000-0000-000010010000}"/>
    <cellStyle name="Separador de milhares 14 4" xfId="395" xr:uid="{00000000-0005-0000-0000-000011010000}"/>
    <cellStyle name="Separador de milhares 14 4 2" xfId="665" xr:uid="{00000000-0005-0000-0000-000012010000}"/>
    <cellStyle name="Separador de milhares 14 5" xfId="530" xr:uid="{00000000-0005-0000-0000-000013010000}"/>
    <cellStyle name="Separador de milhares 2" xfId="126" xr:uid="{00000000-0005-0000-0000-000014010000}"/>
    <cellStyle name="Separador de milhares 2 10" xfId="127" xr:uid="{00000000-0005-0000-0000-000015010000}"/>
    <cellStyle name="Separador de milhares 2 10 2" xfId="253" xr:uid="{00000000-0005-0000-0000-000016010000}"/>
    <cellStyle name="Separador de milhares 2 10 2 2" xfId="291" xr:uid="{00000000-0005-0000-0000-000017010000}"/>
    <cellStyle name="Separador de milhares 2 10 2 2 2" xfId="365" xr:uid="{00000000-0005-0000-0000-000018010000}"/>
    <cellStyle name="Separador de milhares 2 10 2 2 2 2" xfId="500" xr:uid="{00000000-0005-0000-0000-000019010000}"/>
    <cellStyle name="Separador de milhares 2 10 2 2 2 2 2" xfId="770" xr:uid="{00000000-0005-0000-0000-00001A010000}"/>
    <cellStyle name="Separador de milhares 2 10 2 2 2 3" xfId="635" xr:uid="{00000000-0005-0000-0000-00001B010000}"/>
    <cellStyle name="Separador de milhares 2 10 2 2 3" xfId="431" xr:uid="{00000000-0005-0000-0000-00001C010000}"/>
    <cellStyle name="Separador de milhares 2 10 2 2 3 2" xfId="701" xr:uid="{00000000-0005-0000-0000-00001D010000}"/>
    <cellStyle name="Separador de milhares 2 10 2 2 4" xfId="566" xr:uid="{00000000-0005-0000-0000-00001E010000}"/>
    <cellStyle name="Separador de milhares 2 10 2 3" xfId="332" xr:uid="{00000000-0005-0000-0000-00001F010000}"/>
    <cellStyle name="Separador de milhares 2 10 2 3 2" xfId="467" xr:uid="{00000000-0005-0000-0000-000020010000}"/>
    <cellStyle name="Separador de milhares 2 10 2 3 2 2" xfId="737" xr:uid="{00000000-0005-0000-0000-000021010000}"/>
    <cellStyle name="Separador de milhares 2 10 2 3 3" xfId="602" xr:uid="{00000000-0005-0000-0000-000022010000}"/>
    <cellStyle name="Separador de milhares 2 10 2 4" xfId="398" xr:uid="{00000000-0005-0000-0000-000023010000}"/>
    <cellStyle name="Separador de milhares 2 10 2 4 2" xfId="668" xr:uid="{00000000-0005-0000-0000-000024010000}"/>
    <cellStyle name="Separador de milhares 2 10 2 5" xfId="533" xr:uid="{00000000-0005-0000-0000-000025010000}"/>
    <cellStyle name="Separador de milhares 2 10 3" xfId="252" xr:uid="{00000000-0005-0000-0000-000026010000}"/>
    <cellStyle name="Separador de milhares 2 10 3 2" xfId="331" xr:uid="{00000000-0005-0000-0000-000027010000}"/>
    <cellStyle name="Separador de milhares 2 10 3 2 2" xfId="466" xr:uid="{00000000-0005-0000-0000-000028010000}"/>
    <cellStyle name="Separador de milhares 2 10 3 2 2 2" xfId="736" xr:uid="{00000000-0005-0000-0000-000029010000}"/>
    <cellStyle name="Separador de milhares 2 10 3 2 3" xfId="601" xr:uid="{00000000-0005-0000-0000-00002A010000}"/>
    <cellStyle name="Separador de milhares 2 10 3 3" xfId="397" xr:uid="{00000000-0005-0000-0000-00002B010000}"/>
    <cellStyle name="Separador de milhares 2 10 3 3 2" xfId="667" xr:uid="{00000000-0005-0000-0000-00002C010000}"/>
    <cellStyle name="Separador de milhares 2 10 3 4" xfId="532" xr:uid="{00000000-0005-0000-0000-00002D010000}"/>
    <cellStyle name="Separador de milhares 2 10 4" xfId="290" xr:uid="{00000000-0005-0000-0000-00002E010000}"/>
    <cellStyle name="Separador de milhares 2 10 4 2" xfId="364" xr:uid="{00000000-0005-0000-0000-00002F010000}"/>
    <cellStyle name="Separador de milhares 2 10 4 2 2" xfId="499" xr:uid="{00000000-0005-0000-0000-000030010000}"/>
    <cellStyle name="Separador de milhares 2 10 4 2 2 2" xfId="769" xr:uid="{00000000-0005-0000-0000-000031010000}"/>
    <cellStyle name="Separador de milhares 2 10 4 2 3" xfId="634" xr:uid="{00000000-0005-0000-0000-000032010000}"/>
    <cellStyle name="Separador de milhares 2 10 4 3" xfId="430" xr:uid="{00000000-0005-0000-0000-000033010000}"/>
    <cellStyle name="Separador de milhares 2 10 4 3 2" xfId="700" xr:uid="{00000000-0005-0000-0000-000034010000}"/>
    <cellStyle name="Separador de milhares 2 10 4 4" xfId="565" xr:uid="{00000000-0005-0000-0000-000035010000}"/>
    <cellStyle name="Separador de milhares 2 2" xfId="128" xr:uid="{00000000-0005-0000-0000-000036010000}"/>
    <cellStyle name="Separador de milhares 2 2 2" xfId="255" xr:uid="{00000000-0005-0000-0000-000037010000}"/>
    <cellStyle name="Separador de milhares 2 2 2 2" xfId="292" xr:uid="{00000000-0005-0000-0000-000038010000}"/>
    <cellStyle name="Separador de milhares 2 2 2 2 2" xfId="366" xr:uid="{00000000-0005-0000-0000-000039010000}"/>
    <cellStyle name="Separador de milhares 2 2 2 2 2 2" xfId="501" xr:uid="{00000000-0005-0000-0000-00003A010000}"/>
    <cellStyle name="Separador de milhares 2 2 2 2 2 2 2" xfId="771" xr:uid="{00000000-0005-0000-0000-00003B010000}"/>
    <cellStyle name="Separador de milhares 2 2 2 2 2 3" xfId="636" xr:uid="{00000000-0005-0000-0000-00003C010000}"/>
    <cellStyle name="Separador de milhares 2 2 2 2 3" xfId="432" xr:uid="{00000000-0005-0000-0000-00003D010000}"/>
    <cellStyle name="Separador de milhares 2 2 2 2 3 2" xfId="702" xr:uid="{00000000-0005-0000-0000-00003E010000}"/>
    <cellStyle name="Separador de milhares 2 2 2 2 4" xfId="567" xr:uid="{00000000-0005-0000-0000-00003F010000}"/>
    <cellStyle name="Separador de milhares 2 2 2 3" xfId="334" xr:uid="{00000000-0005-0000-0000-000040010000}"/>
    <cellStyle name="Separador de milhares 2 2 2 3 2" xfId="469" xr:uid="{00000000-0005-0000-0000-000041010000}"/>
    <cellStyle name="Separador de milhares 2 2 2 3 2 2" xfId="739" xr:uid="{00000000-0005-0000-0000-000042010000}"/>
    <cellStyle name="Separador de milhares 2 2 2 3 3" xfId="604" xr:uid="{00000000-0005-0000-0000-000043010000}"/>
    <cellStyle name="Separador de milhares 2 2 2 4" xfId="400" xr:uid="{00000000-0005-0000-0000-000044010000}"/>
    <cellStyle name="Separador de milhares 2 2 2 4 2" xfId="670" xr:uid="{00000000-0005-0000-0000-000045010000}"/>
    <cellStyle name="Separador de milhares 2 2 2 5" xfId="535" xr:uid="{00000000-0005-0000-0000-000046010000}"/>
    <cellStyle name="Separador de milhares 2 2 3" xfId="254" xr:uid="{00000000-0005-0000-0000-000047010000}"/>
    <cellStyle name="Separador de milhares 2 2 3 2" xfId="333" xr:uid="{00000000-0005-0000-0000-000048010000}"/>
    <cellStyle name="Separador de milhares 2 2 3 2 2" xfId="468" xr:uid="{00000000-0005-0000-0000-000049010000}"/>
    <cellStyle name="Separador de milhares 2 2 3 2 2 2" xfId="738" xr:uid="{00000000-0005-0000-0000-00004A010000}"/>
    <cellStyle name="Separador de milhares 2 2 3 2 3" xfId="603" xr:uid="{00000000-0005-0000-0000-00004B010000}"/>
    <cellStyle name="Separador de milhares 2 2 3 3" xfId="399" xr:uid="{00000000-0005-0000-0000-00004C010000}"/>
    <cellStyle name="Separador de milhares 2 2 3 3 2" xfId="669" xr:uid="{00000000-0005-0000-0000-00004D010000}"/>
    <cellStyle name="Separador de milhares 2 2 3 4" xfId="534" xr:uid="{00000000-0005-0000-0000-00004E010000}"/>
    <cellStyle name="Separador de milhares 2 2 4" xfId="240" xr:uid="{00000000-0005-0000-0000-00004F010000}"/>
    <cellStyle name="Separador de milhares 2 2 4 2" xfId="325" xr:uid="{00000000-0005-0000-0000-000050010000}"/>
    <cellStyle name="Separador de milhares 2 2 4 2 2" xfId="460" xr:uid="{00000000-0005-0000-0000-000051010000}"/>
    <cellStyle name="Separador de milhares 2 2 4 2 2 2" xfId="730" xr:uid="{00000000-0005-0000-0000-000052010000}"/>
    <cellStyle name="Separador de milhares 2 2 4 2 3" xfId="595" xr:uid="{00000000-0005-0000-0000-000053010000}"/>
    <cellStyle name="Separador de milhares 2 2 4 3" xfId="391" xr:uid="{00000000-0005-0000-0000-000054010000}"/>
    <cellStyle name="Separador de milhares 2 2 4 3 2" xfId="661" xr:uid="{00000000-0005-0000-0000-000055010000}"/>
    <cellStyle name="Separador de milhares 2 2 4 4" xfId="526" xr:uid="{00000000-0005-0000-0000-000056010000}"/>
    <cellStyle name="Separador de milhares 2 3" xfId="256" xr:uid="{00000000-0005-0000-0000-000057010000}"/>
    <cellStyle name="Separador de milhares 2 3 2" xfId="293" xr:uid="{00000000-0005-0000-0000-000058010000}"/>
    <cellStyle name="Separador de milhares 2 3 2 2" xfId="367" xr:uid="{00000000-0005-0000-0000-000059010000}"/>
    <cellStyle name="Separador de milhares 2 3 2 2 2" xfId="502" xr:uid="{00000000-0005-0000-0000-00005A010000}"/>
    <cellStyle name="Separador de milhares 2 3 2 2 2 2" xfId="772" xr:uid="{00000000-0005-0000-0000-00005B010000}"/>
    <cellStyle name="Separador de milhares 2 3 2 2 3" xfId="637" xr:uid="{00000000-0005-0000-0000-00005C010000}"/>
    <cellStyle name="Separador de milhares 2 3 2 3" xfId="433" xr:uid="{00000000-0005-0000-0000-00005D010000}"/>
    <cellStyle name="Separador de milhares 2 3 2 3 2" xfId="703" xr:uid="{00000000-0005-0000-0000-00005E010000}"/>
    <cellStyle name="Separador de milhares 2 3 2 4" xfId="568" xr:uid="{00000000-0005-0000-0000-00005F010000}"/>
    <cellStyle name="Separador de milhares 2 3 3" xfId="335" xr:uid="{00000000-0005-0000-0000-000060010000}"/>
    <cellStyle name="Separador de milhares 2 3 3 2" xfId="470" xr:uid="{00000000-0005-0000-0000-000061010000}"/>
    <cellStyle name="Separador de milhares 2 3 3 2 2" xfId="740" xr:uid="{00000000-0005-0000-0000-000062010000}"/>
    <cellStyle name="Separador de milhares 2 3 3 3" xfId="605" xr:uid="{00000000-0005-0000-0000-000063010000}"/>
    <cellStyle name="Separador de milhares 2 3 4" xfId="401" xr:uid="{00000000-0005-0000-0000-000064010000}"/>
    <cellStyle name="Separador de milhares 2 3 4 2" xfId="671" xr:uid="{00000000-0005-0000-0000-000065010000}"/>
    <cellStyle name="Separador de milhares 2 3 5" xfId="536" xr:uid="{00000000-0005-0000-0000-000066010000}"/>
    <cellStyle name="Separador de milhares 2 4" xfId="251" xr:uid="{00000000-0005-0000-0000-000067010000}"/>
    <cellStyle name="Separador de milhares 2 4 2" xfId="330" xr:uid="{00000000-0005-0000-0000-000068010000}"/>
    <cellStyle name="Separador de milhares 2 4 2 2" xfId="465" xr:uid="{00000000-0005-0000-0000-000069010000}"/>
    <cellStyle name="Separador de milhares 2 4 2 2 2" xfId="735" xr:uid="{00000000-0005-0000-0000-00006A010000}"/>
    <cellStyle name="Separador de milhares 2 4 2 3" xfId="600" xr:uid="{00000000-0005-0000-0000-00006B010000}"/>
    <cellStyle name="Separador de milhares 2 4 3" xfId="396" xr:uid="{00000000-0005-0000-0000-00006C010000}"/>
    <cellStyle name="Separador de milhares 2 4 3 2" xfId="666" xr:uid="{00000000-0005-0000-0000-00006D010000}"/>
    <cellStyle name="Separador de milhares 2 4 4" xfId="531" xr:uid="{00000000-0005-0000-0000-00006E010000}"/>
    <cellStyle name="Separador de milhares 2 5" xfId="199" xr:uid="{00000000-0005-0000-0000-00006F010000}"/>
    <cellStyle name="Separador de milhares 2 5 2" xfId="320" xr:uid="{00000000-0005-0000-0000-000070010000}"/>
    <cellStyle name="Separador de milhares 2 5 2 2" xfId="455" xr:uid="{00000000-0005-0000-0000-000071010000}"/>
    <cellStyle name="Separador de milhares 2 5 2 2 2" xfId="725" xr:uid="{00000000-0005-0000-0000-000072010000}"/>
    <cellStyle name="Separador de milhares 2 5 2 3" xfId="590" xr:uid="{00000000-0005-0000-0000-000073010000}"/>
    <cellStyle name="Separador de milhares 2 5 3" xfId="386" xr:uid="{00000000-0005-0000-0000-000074010000}"/>
    <cellStyle name="Separador de milhares 2 5 3 2" xfId="656" xr:uid="{00000000-0005-0000-0000-000075010000}"/>
    <cellStyle name="Separador de milhares 2 5 4" xfId="521" xr:uid="{00000000-0005-0000-0000-000076010000}"/>
    <cellStyle name="Separador de milhares 2 6" xfId="243" xr:uid="{00000000-0005-0000-0000-000077010000}"/>
    <cellStyle name="Separador de milhares 2 6 2" xfId="326" xr:uid="{00000000-0005-0000-0000-000078010000}"/>
    <cellStyle name="Separador de milhares 2 6 2 2" xfId="461" xr:uid="{00000000-0005-0000-0000-000079010000}"/>
    <cellStyle name="Separador de milhares 2 6 2 2 2" xfId="731" xr:uid="{00000000-0005-0000-0000-00007A010000}"/>
    <cellStyle name="Separador de milhares 2 6 2 3" xfId="596" xr:uid="{00000000-0005-0000-0000-00007B010000}"/>
    <cellStyle name="Separador de milhares 2 6 3" xfId="392" xr:uid="{00000000-0005-0000-0000-00007C010000}"/>
    <cellStyle name="Separador de milhares 2 6 3 2" xfId="662" xr:uid="{00000000-0005-0000-0000-00007D010000}"/>
    <cellStyle name="Separador de milhares 2 6 4" xfId="527" xr:uid="{00000000-0005-0000-0000-00007E010000}"/>
    <cellStyle name="Separador de milhares 2_203 Seduc - Reforma da Escola de Afua" xfId="129" xr:uid="{00000000-0005-0000-0000-00007F010000}"/>
    <cellStyle name="Separador de milhares 3" xfId="130" xr:uid="{00000000-0005-0000-0000-000080010000}"/>
    <cellStyle name="Separador de milhares 3 2" xfId="258" xr:uid="{00000000-0005-0000-0000-000081010000}"/>
    <cellStyle name="Separador de milhares 3 2 2" xfId="295" xr:uid="{00000000-0005-0000-0000-000082010000}"/>
    <cellStyle name="Separador de milhares 3 2 2 2" xfId="369" xr:uid="{00000000-0005-0000-0000-000083010000}"/>
    <cellStyle name="Separador de milhares 3 2 2 2 2" xfId="504" xr:uid="{00000000-0005-0000-0000-000084010000}"/>
    <cellStyle name="Separador de milhares 3 2 2 2 2 2" xfId="774" xr:uid="{00000000-0005-0000-0000-000085010000}"/>
    <cellStyle name="Separador de milhares 3 2 2 2 3" xfId="639" xr:uid="{00000000-0005-0000-0000-000086010000}"/>
    <cellStyle name="Separador de milhares 3 2 2 3" xfId="435" xr:uid="{00000000-0005-0000-0000-000087010000}"/>
    <cellStyle name="Separador de milhares 3 2 2 3 2" xfId="705" xr:uid="{00000000-0005-0000-0000-000088010000}"/>
    <cellStyle name="Separador de milhares 3 2 2 4" xfId="570" xr:uid="{00000000-0005-0000-0000-000089010000}"/>
    <cellStyle name="Separador de milhares 3 2 3" xfId="337" xr:uid="{00000000-0005-0000-0000-00008A010000}"/>
    <cellStyle name="Separador de milhares 3 2 3 2" xfId="472" xr:uid="{00000000-0005-0000-0000-00008B010000}"/>
    <cellStyle name="Separador de milhares 3 2 3 2 2" xfId="742" xr:uid="{00000000-0005-0000-0000-00008C010000}"/>
    <cellStyle name="Separador de milhares 3 2 3 3" xfId="607" xr:uid="{00000000-0005-0000-0000-00008D010000}"/>
    <cellStyle name="Separador de milhares 3 2 4" xfId="403" xr:uid="{00000000-0005-0000-0000-00008E010000}"/>
    <cellStyle name="Separador de milhares 3 2 4 2" xfId="673" xr:uid="{00000000-0005-0000-0000-00008F010000}"/>
    <cellStyle name="Separador de milhares 3 2 5" xfId="538" xr:uid="{00000000-0005-0000-0000-000090010000}"/>
    <cellStyle name="Separador de milhares 3 3" xfId="257" xr:uid="{00000000-0005-0000-0000-000091010000}"/>
    <cellStyle name="Separador de milhares 3 3 2" xfId="336" xr:uid="{00000000-0005-0000-0000-000092010000}"/>
    <cellStyle name="Separador de milhares 3 3 2 2" xfId="471" xr:uid="{00000000-0005-0000-0000-000093010000}"/>
    <cellStyle name="Separador de milhares 3 3 2 2 2" xfId="741" xr:uid="{00000000-0005-0000-0000-000094010000}"/>
    <cellStyle name="Separador de milhares 3 3 2 3" xfId="606" xr:uid="{00000000-0005-0000-0000-000095010000}"/>
    <cellStyle name="Separador de milhares 3 3 3" xfId="402" xr:uid="{00000000-0005-0000-0000-000096010000}"/>
    <cellStyle name="Separador de milhares 3 3 3 2" xfId="672" xr:uid="{00000000-0005-0000-0000-000097010000}"/>
    <cellStyle name="Separador de milhares 3 3 4" xfId="537" xr:uid="{00000000-0005-0000-0000-000098010000}"/>
    <cellStyle name="Separador de milhares 3 4" xfId="294" xr:uid="{00000000-0005-0000-0000-000099010000}"/>
    <cellStyle name="Separador de milhares 3 4 2" xfId="368" xr:uid="{00000000-0005-0000-0000-00009A010000}"/>
    <cellStyle name="Separador de milhares 3 4 2 2" xfId="503" xr:uid="{00000000-0005-0000-0000-00009B010000}"/>
    <cellStyle name="Separador de milhares 3 4 2 2 2" xfId="773" xr:uid="{00000000-0005-0000-0000-00009C010000}"/>
    <cellStyle name="Separador de milhares 3 4 2 3" xfId="638" xr:uid="{00000000-0005-0000-0000-00009D010000}"/>
    <cellStyle name="Separador de milhares 3 4 3" xfId="434" xr:uid="{00000000-0005-0000-0000-00009E010000}"/>
    <cellStyle name="Separador de milhares 3 4 3 2" xfId="704" xr:uid="{00000000-0005-0000-0000-00009F010000}"/>
    <cellStyle name="Separador de milhares 3 4 4" xfId="569" xr:uid="{00000000-0005-0000-0000-0000A0010000}"/>
    <cellStyle name="Separador de milhares 30" xfId="259" xr:uid="{00000000-0005-0000-0000-0000A1010000}"/>
    <cellStyle name="Separador de milhares 30 2" xfId="296" xr:uid="{00000000-0005-0000-0000-0000A2010000}"/>
    <cellStyle name="Separador de milhares 30 2 2" xfId="370" xr:uid="{00000000-0005-0000-0000-0000A3010000}"/>
    <cellStyle name="Separador de milhares 30 2 2 2" xfId="505" xr:uid="{00000000-0005-0000-0000-0000A4010000}"/>
    <cellStyle name="Separador de milhares 30 2 2 2 2" xfId="775" xr:uid="{00000000-0005-0000-0000-0000A5010000}"/>
    <cellStyle name="Separador de milhares 30 2 2 3" xfId="640" xr:uid="{00000000-0005-0000-0000-0000A6010000}"/>
    <cellStyle name="Separador de milhares 30 2 3" xfId="436" xr:uid="{00000000-0005-0000-0000-0000A7010000}"/>
    <cellStyle name="Separador de milhares 30 2 3 2" xfId="706" xr:uid="{00000000-0005-0000-0000-0000A8010000}"/>
    <cellStyle name="Separador de milhares 30 2 4" xfId="571" xr:uid="{00000000-0005-0000-0000-0000A9010000}"/>
    <cellStyle name="Separador de milhares 30 3" xfId="338" xr:uid="{00000000-0005-0000-0000-0000AA010000}"/>
    <cellStyle name="Separador de milhares 30 3 2" xfId="473" xr:uid="{00000000-0005-0000-0000-0000AB010000}"/>
    <cellStyle name="Separador de milhares 30 3 2 2" xfId="743" xr:uid="{00000000-0005-0000-0000-0000AC010000}"/>
    <cellStyle name="Separador de milhares 30 3 3" xfId="608" xr:uid="{00000000-0005-0000-0000-0000AD010000}"/>
    <cellStyle name="Separador de milhares 30 4" xfId="404" xr:uid="{00000000-0005-0000-0000-0000AE010000}"/>
    <cellStyle name="Separador de milhares 30 4 2" xfId="674" xr:uid="{00000000-0005-0000-0000-0000AF010000}"/>
    <cellStyle name="Separador de milhares 30 5" xfId="539" xr:uid="{00000000-0005-0000-0000-0000B0010000}"/>
    <cellStyle name="Separador de milhares 4" xfId="131" xr:uid="{00000000-0005-0000-0000-0000B1010000}"/>
    <cellStyle name="Separador de milhares 4 2" xfId="261" xr:uid="{00000000-0005-0000-0000-0000B2010000}"/>
    <cellStyle name="Separador de milhares 4 2 2" xfId="298" xr:uid="{00000000-0005-0000-0000-0000B3010000}"/>
    <cellStyle name="Separador de milhares 4 2 2 2" xfId="372" xr:uid="{00000000-0005-0000-0000-0000B4010000}"/>
    <cellStyle name="Separador de milhares 4 2 2 2 2" xfId="507" xr:uid="{00000000-0005-0000-0000-0000B5010000}"/>
    <cellStyle name="Separador de milhares 4 2 2 2 2 2" xfId="777" xr:uid="{00000000-0005-0000-0000-0000B6010000}"/>
    <cellStyle name="Separador de milhares 4 2 2 2 3" xfId="642" xr:uid="{00000000-0005-0000-0000-0000B7010000}"/>
    <cellStyle name="Separador de milhares 4 2 2 3" xfId="438" xr:uid="{00000000-0005-0000-0000-0000B8010000}"/>
    <cellStyle name="Separador de milhares 4 2 2 3 2" xfId="708" xr:uid="{00000000-0005-0000-0000-0000B9010000}"/>
    <cellStyle name="Separador de milhares 4 2 2 4" xfId="573" xr:uid="{00000000-0005-0000-0000-0000BA010000}"/>
    <cellStyle name="Separador de milhares 4 2 3" xfId="340" xr:uid="{00000000-0005-0000-0000-0000BB010000}"/>
    <cellStyle name="Separador de milhares 4 2 3 2" xfId="475" xr:uid="{00000000-0005-0000-0000-0000BC010000}"/>
    <cellStyle name="Separador de milhares 4 2 3 2 2" xfId="745" xr:uid="{00000000-0005-0000-0000-0000BD010000}"/>
    <cellStyle name="Separador de milhares 4 2 3 3" xfId="610" xr:uid="{00000000-0005-0000-0000-0000BE010000}"/>
    <cellStyle name="Separador de milhares 4 2 4" xfId="406" xr:uid="{00000000-0005-0000-0000-0000BF010000}"/>
    <cellStyle name="Separador de milhares 4 2 4 2" xfId="676" xr:uid="{00000000-0005-0000-0000-0000C0010000}"/>
    <cellStyle name="Separador de milhares 4 2 5" xfId="541" xr:uid="{00000000-0005-0000-0000-0000C1010000}"/>
    <cellStyle name="Separador de milhares 4 3" xfId="260" xr:uid="{00000000-0005-0000-0000-0000C2010000}"/>
    <cellStyle name="Separador de milhares 4 3 2" xfId="339" xr:uid="{00000000-0005-0000-0000-0000C3010000}"/>
    <cellStyle name="Separador de milhares 4 3 2 2" xfId="474" xr:uid="{00000000-0005-0000-0000-0000C4010000}"/>
    <cellStyle name="Separador de milhares 4 3 2 2 2" xfId="744" xr:uid="{00000000-0005-0000-0000-0000C5010000}"/>
    <cellStyle name="Separador de milhares 4 3 2 3" xfId="609" xr:uid="{00000000-0005-0000-0000-0000C6010000}"/>
    <cellStyle name="Separador de milhares 4 3 3" xfId="405" xr:uid="{00000000-0005-0000-0000-0000C7010000}"/>
    <cellStyle name="Separador de milhares 4 3 3 2" xfId="675" xr:uid="{00000000-0005-0000-0000-0000C8010000}"/>
    <cellStyle name="Separador de milhares 4 3 4" xfId="540" xr:uid="{00000000-0005-0000-0000-0000C9010000}"/>
    <cellStyle name="Separador de milhares 4 4" xfId="297" xr:uid="{00000000-0005-0000-0000-0000CA010000}"/>
    <cellStyle name="Separador de milhares 4 4 2" xfId="371" xr:uid="{00000000-0005-0000-0000-0000CB010000}"/>
    <cellStyle name="Separador de milhares 4 4 2 2" xfId="506" xr:uid="{00000000-0005-0000-0000-0000CC010000}"/>
    <cellStyle name="Separador de milhares 4 4 2 2 2" xfId="776" xr:uid="{00000000-0005-0000-0000-0000CD010000}"/>
    <cellStyle name="Separador de milhares 4 4 2 3" xfId="641" xr:uid="{00000000-0005-0000-0000-0000CE010000}"/>
    <cellStyle name="Separador de milhares 4 4 3" xfId="437" xr:uid="{00000000-0005-0000-0000-0000CF010000}"/>
    <cellStyle name="Separador de milhares 4 4 3 2" xfId="707" xr:uid="{00000000-0005-0000-0000-0000D0010000}"/>
    <cellStyle name="Separador de milhares 4 4 4" xfId="572" xr:uid="{00000000-0005-0000-0000-0000D1010000}"/>
    <cellStyle name="Separador de milhares 6" xfId="262" xr:uid="{00000000-0005-0000-0000-0000D2010000}"/>
    <cellStyle name="Separador de milhares 6 2" xfId="299" xr:uid="{00000000-0005-0000-0000-0000D3010000}"/>
    <cellStyle name="Separador de milhares 6 2 2" xfId="373" xr:uid="{00000000-0005-0000-0000-0000D4010000}"/>
    <cellStyle name="Separador de milhares 6 2 2 2" xfId="508" xr:uid="{00000000-0005-0000-0000-0000D5010000}"/>
    <cellStyle name="Separador de milhares 6 2 2 2 2" xfId="778" xr:uid="{00000000-0005-0000-0000-0000D6010000}"/>
    <cellStyle name="Separador de milhares 6 2 2 3" xfId="643" xr:uid="{00000000-0005-0000-0000-0000D7010000}"/>
    <cellStyle name="Separador de milhares 6 2 3" xfId="439" xr:uid="{00000000-0005-0000-0000-0000D8010000}"/>
    <cellStyle name="Separador de milhares 6 2 3 2" xfId="709" xr:uid="{00000000-0005-0000-0000-0000D9010000}"/>
    <cellStyle name="Separador de milhares 6 2 4" xfId="574" xr:uid="{00000000-0005-0000-0000-0000DA010000}"/>
    <cellStyle name="Separador de milhares 6 3" xfId="341" xr:uid="{00000000-0005-0000-0000-0000DB010000}"/>
    <cellStyle name="Separador de milhares 6 3 2" xfId="476" xr:uid="{00000000-0005-0000-0000-0000DC010000}"/>
    <cellStyle name="Separador de milhares 6 3 2 2" xfId="746" xr:uid="{00000000-0005-0000-0000-0000DD010000}"/>
    <cellStyle name="Separador de milhares 6 3 3" xfId="611" xr:uid="{00000000-0005-0000-0000-0000DE010000}"/>
    <cellStyle name="Separador de milhares 6 4" xfId="407" xr:uid="{00000000-0005-0000-0000-0000DF010000}"/>
    <cellStyle name="Separador de milhares 6 4 2" xfId="677" xr:uid="{00000000-0005-0000-0000-0000E0010000}"/>
    <cellStyle name="Separador de milhares 6 5" xfId="542" xr:uid="{00000000-0005-0000-0000-0000E1010000}"/>
    <cellStyle name="Separador de milhares 7" xfId="263" xr:uid="{00000000-0005-0000-0000-0000E2010000}"/>
    <cellStyle name="Separador de milhares 7 2" xfId="300" xr:uid="{00000000-0005-0000-0000-0000E3010000}"/>
    <cellStyle name="Separador de milhares 7 2 2" xfId="374" xr:uid="{00000000-0005-0000-0000-0000E4010000}"/>
    <cellStyle name="Separador de milhares 7 2 2 2" xfId="509" xr:uid="{00000000-0005-0000-0000-0000E5010000}"/>
    <cellStyle name="Separador de milhares 7 2 2 2 2" xfId="779" xr:uid="{00000000-0005-0000-0000-0000E6010000}"/>
    <cellStyle name="Separador de milhares 7 2 2 3" xfId="644" xr:uid="{00000000-0005-0000-0000-0000E7010000}"/>
    <cellStyle name="Separador de milhares 7 2 3" xfId="440" xr:uid="{00000000-0005-0000-0000-0000E8010000}"/>
    <cellStyle name="Separador de milhares 7 2 3 2" xfId="710" xr:uid="{00000000-0005-0000-0000-0000E9010000}"/>
    <cellStyle name="Separador de milhares 7 2 4" xfId="575" xr:uid="{00000000-0005-0000-0000-0000EA010000}"/>
    <cellStyle name="Separador de milhares 7 3" xfId="342" xr:uid="{00000000-0005-0000-0000-0000EB010000}"/>
    <cellStyle name="Separador de milhares 7 3 2" xfId="477" xr:uid="{00000000-0005-0000-0000-0000EC010000}"/>
    <cellStyle name="Separador de milhares 7 3 2 2" xfId="747" xr:uid="{00000000-0005-0000-0000-0000ED010000}"/>
    <cellStyle name="Separador de milhares 7 3 3" xfId="612" xr:uid="{00000000-0005-0000-0000-0000EE010000}"/>
    <cellStyle name="Separador de milhares 7 4" xfId="408" xr:uid="{00000000-0005-0000-0000-0000EF010000}"/>
    <cellStyle name="Separador de milhares 7 4 2" xfId="678" xr:uid="{00000000-0005-0000-0000-0000F0010000}"/>
    <cellStyle name="Separador de milhares 7 5" xfId="543" xr:uid="{00000000-0005-0000-0000-0000F1010000}"/>
    <cellStyle name="Separador de milhares 9" xfId="264" xr:uid="{00000000-0005-0000-0000-0000F2010000}"/>
    <cellStyle name="Separador de milhares 9 2" xfId="343" xr:uid="{00000000-0005-0000-0000-0000F3010000}"/>
    <cellStyle name="Separador de milhares 9 2 2" xfId="478" xr:uid="{00000000-0005-0000-0000-0000F4010000}"/>
    <cellStyle name="Separador de milhares 9 2 2 2" xfId="748" xr:uid="{00000000-0005-0000-0000-0000F5010000}"/>
    <cellStyle name="Separador de milhares 9 2 3" xfId="613" xr:uid="{00000000-0005-0000-0000-0000F6010000}"/>
    <cellStyle name="Separador de milhares 9 3" xfId="409" xr:uid="{00000000-0005-0000-0000-0000F7010000}"/>
    <cellStyle name="Separador de milhares 9 3 2" xfId="679" xr:uid="{00000000-0005-0000-0000-0000F8010000}"/>
    <cellStyle name="Separador de milhares 9 4" xfId="544" xr:uid="{00000000-0005-0000-0000-0000F9010000}"/>
    <cellStyle name="SUB" xfId="132" xr:uid="{00000000-0005-0000-0000-0000FA010000}"/>
    <cellStyle name="TableStyleLight1" xfId="265" xr:uid="{00000000-0005-0000-0000-0000FB010000}"/>
    <cellStyle name="Texto de Aviso 2" xfId="133" xr:uid="{00000000-0005-0000-0000-0000FC010000}"/>
    <cellStyle name="Texto de Aviso 3" xfId="187" xr:uid="{00000000-0005-0000-0000-0000FD010000}"/>
    <cellStyle name="Texto Explicativo 2" xfId="134" xr:uid="{00000000-0005-0000-0000-0000FE010000}"/>
    <cellStyle name="Texto Explicativo 3" xfId="188" xr:uid="{00000000-0005-0000-0000-0000FF010000}"/>
    <cellStyle name="Title" xfId="135" xr:uid="{00000000-0005-0000-0000-000000020000}"/>
    <cellStyle name="Título 1 1" xfId="136" xr:uid="{00000000-0005-0000-0000-000001020000}"/>
    <cellStyle name="Título 1 2" xfId="137" xr:uid="{00000000-0005-0000-0000-000002020000}"/>
    <cellStyle name="Título 1 3" xfId="190" xr:uid="{00000000-0005-0000-0000-000003020000}"/>
    <cellStyle name="Título 2 2" xfId="138" xr:uid="{00000000-0005-0000-0000-000004020000}"/>
    <cellStyle name="Título 2 3" xfId="191" xr:uid="{00000000-0005-0000-0000-000005020000}"/>
    <cellStyle name="Título 3 2" xfId="139" xr:uid="{00000000-0005-0000-0000-000006020000}"/>
    <cellStyle name="Título 3 3" xfId="192" xr:uid="{00000000-0005-0000-0000-000007020000}"/>
    <cellStyle name="Título 4 2" xfId="140" xr:uid="{00000000-0005-0000-0000-000008020000}"/>
    <cellStyle name="Título 4 3" xfId="193" xr:uid="{00000000-0005-0000-0000-000009020000}"/>
    <cellStyle name="Título 5" xfId="141" xr:uid="{00000000-0005-0000-0000-00000A020000}"/>
    <cellStyle name="Título 6" xfId="189" xr:uid="{00000000-0005-0000-0000-00000B020000}"/>
    <cellStyle name="Titulo1" xfId="142" xr:uid="{00000000-0005-0000-0000-00000C020000}"/>
    <cellStyle name="Titulo2" xfId="143" xr:uid="{00000000-0005-0000-0000-00000D020000}"/>
    <cellStyle name="Total 2" xfId="144" xr:uid="{00000000-0005-0000-0000-00000E020000}"/>
    <cellStyle name="Total 3" xfId="194" xr:uid="{00000000-0005-0000-0000-00000F020000}"/>
    <cellStyle name="Vírgula" xfId="1" builtinId="3"/>
    <cellStyle name="Vírgula 10" xfId="266" xr:uid="{00000000-0005-0000-0000-000011020000}"/>
    <cellStyle name="Vírgula 10 2" xfId="344" xr:uid="{00000000-0005-0000-0000-000012020000}"/>
    <cellStyle name="Vírgula 10 2 2" xfId="479" xr:uid="{00000000-0005-0000-0000-000013020000}"/>
    <cellStyle name="Vírgula 10 2 2 2" xfId="267" xr:uid="{00000000-0005-0000-0000-000014020000}"/>
    <cellStyle name="Vírgula 10 2 2 2 2" xfId="268" xr:uid="{00000000-0005-0000-0000-000015020000}"/>
    <cellStyle name="Vírgula 10 2 2 2 2 2" xfId="346" xr:uid="{00000000-0005-0000-0000-000016020000}"/>
    <cellStyle name="Vírgula 10 2 2 2 2 2 2" xfId="481" xr:uid="{00000000-0005-0000-0000-000017020000}"/>
    <cellStyle name="Vírgula 10 2 2 2 2 2 2 2" xfId="751" xr:uid="{00000000-0005-0000-0000-000018020000}"/>
    <cellStyle name="Vírgula 10 2 2 2 2 2 3" xfId="616" xr:uid="{00000000-0005-0000-0000-000019020000}"/>
    <cellStyle name="Vírgula 10 2 2 2 2 3" xfId="412" xr:uid="{00000000-0005-0000-0000-00001A020000}"/>
    <cellStyle name="Vírgula 10 2 2 2 2 3 2" xfId="682" xr:uid="{00000000-0005-0000-0000-00001B020000}"/>
    <cellStyle name="Vírgula 10 2 2 2 2 4" xfId="547" xr:uid="{00000000-0005-0000-0000-00001C020000}"/>
    <cellStyle name="Vírgula 10 2 2 2 3" xfId="345" xr:uid="{00000000-0005-0000-0000-00001D020000}"/>
    <cellStyle name="Vírgula 10 2 2 2 3 2" xfId="480" xr:uid="{00000000-0005-0000-0000-00001E020000}"/>
    <cellStyle name="Vírgula 10 2 2 2 3 2 2" xfId="750" xr:uid="{00000000-0005-0000-0000-00001F020000}"/>
    <cellStyle name="Vírgula 10 2 2 2 3 3" xfId="615" xr:uid="{00000000-0005-0000-0000-000020020000}"/>
    <cellStyle name="Vírgula 10 2 2 2 4" xfId="411" xr:uid="{00000000-0005-0000-0000-000021020000}"/>
    <cellStyle name="Vírgula 10 2 2 2 4 2" xfId="681" xr:uid="{00000000-0005-0000-0000-000022020000}"/>
    <cellStyle name="Vírgula 10 2 2 2 5" xfId="546" xr:uid="{00000000-0005-0000-0000-000023020000}"/>
    <cellStyle name="Vírgula 10 2 2 3" xfId="749" xr:uid="{00000000-0005-0000-0000-000024020000}"/>
    <cellStyle name="Vírgula 10 2 3" xfId="614" xr:uid="{00000000-0005-0000-0000-000025020000}"/>
    <cellStyle name="Vírgula 10 3" xfId="410" xr:uid="{00000000-0005-0000-0000-000026020000}"/>
    <cellStyle name="Vírgula 10 3 2" xfId="680" xr:uid="{00000000-0005-0000-0000-000027020000}"/>
    <cellStyle name="Vírgula 10 4" xfId="545" xr:uid="{00000000-0005-0000-0000-000028020000}"/>
    <cellStyle name="Vírgula 2" xfId="146" xr:uid="{00000000-0005-0000-0000-000029020000}"/>
    <cellStyle name="Vírgula 2 2" xfId="147" xr:uid="{00000000-0005-0000-0000-00002A020000}"/>
    <cellStyle name="Vírgula 2 2 2" xfId="271" xr:uid="{00000000-0005-0000-0000-00002B020000}"/>
    <cellStyle name="Vírgula 2 2 2 2" xfId="272" xr:uid="{00000000-0005-0000-0000-00002C020000}"/>
    <cellStyle name="Vírgula 2 2 2 2 2" xfId="202" xr:uid="{00000000-0005-0000-0000-00002D020000}"/>
    <cellStyle name="Vírgula 2 2 2 2 2 2" xfId="273" xr:uid="{00000000-0005-0000-0000-00002E020000}"/>
    <cellStyle name="Vírgula 2 2 2 2 2 2 2" xfId="350" xr:uid="{00000000-0005-0000-0000-00002F020000}"/>
    <cellStyle name="Vírgula 2 2 2 2 2 2 2 2" xfId="485" xr:uid="{00000000-0005-0000-0000-000030020000}"/>
    <cellStyle name="Vírgula 2 2 2 2 2 2 2 2 2" xfId="755" xr:uid="{00000000-0005-0000-0000-000031020000}"/>
    <cellStyle name="Vírgula 2 2 2 2 2 2 2 3" xfId="620" xr:uid="{00000000-0005-0000-0000-000032020000}"/>
    <cellStyle name="Vírgula 2 2 2 2 2 2 3" xfId="416" xr:uid="{00000000-0005-0000-0000-000033020000}"/>
    <cellStyle name="Vírgula 2 2 2 2 2 2 3 2" xfId="686" xr:uid="{00000000-0005-0000-0000-000034020000}"/>
    <cellStyle name="Vírgula 2 2 2 2 2 2 4" xfId="551" xr:uid="{00000000-0005-0000-0000-000035020000}"/>
    <cellStyle name="Vírgula 2 2 2 2 2 3" xfId="303" xr:uid="{00000000-0005-0000-0000-000036020000}"/>
    <cellStyle name="Vírgula 2 2 2 2 2 3 2" xfId="377" xr:uid="{00000000-0005-0000-0000-000037020000}"/>
    <cellStyle name="Vírgula 2 2 2 2 2 3 2 2" xfId="512" xr:uid="{00000000-0005-0000-0000-000038020000}"/>
    <cellStyle name="Vírgula 2 2 2 2 2 3 2 2 2" xfId="782" xr:uid="{00000000-0005-0000-0000-000039020000}"/>
    <cellStyle name="Vírgula 2 2 2 2 2 3 2 3" xfId="647" xr:uid="{00000000-0005-0000-0000-00003A020000}"/>
    <cellStyle name="Vírgula 2 2 2 2 2 3 3" xfId="443" xr:uid="{00000000-0005-0000-0000-00003B020000}"/>
    <cellStyle name="Vírgula 2 2 2 2 2 3 3 2" xfId="713" xr:uid="{00000000-0005-0000-0000-00003C020000}"/>
    <cellStyle name="Vírgula 2 2 2 2 2 3 4" xfId="578" xr:uid="{00000000-0005-0000-0000-00003D020000}"/>
    <cellStyle name="Vírgula 2 2 2 2 2 4" xfId="322" xr:uid="{00000000-0005-0000-0000-00003E020000}"/>
    <cellStyle name="Vírgula 2 2 2 2 2 4 2" xfId="457" xr:uid="{00000000-0005-0000-0000-00003F020000}"/>
    <cellStyle name="Vírgula 2 2 2 2 2 4 2 2" xfId="727" xr:uid="{00000000-0005-0000-0000-000040020000}"/>
    <cellStyle name="Vírgula 2 2 2 2 2 4 3" xfId="592" xr:uid="{00000000-0005-0000-0000-000041020000}"/>
    <cellStyle name="Vírgula 2 2 2 2 2 5" xfId="388" xr:uid="{00000000-0005-0000-0000-000042020000}"/>
    <cellStyle name="Vírgula 2 2 2 2 2 5 2" xfId="658" xr:uid="{00000000-0005-0000-0000-000043020000}"/>
    <cellStyle name="Vírgula 2 2 2 2 2 6" xfId="523" xr:uid="{00000000-0005-0000-0000-000044020000}"/>
    <cellStyle name="Vírgula 2 2 2 2 3" xfId="349" xr:uid="{00000000-0005-0000-0000-000045020000}"/>
    <cellStyle name="Vírgula 2 2 2 2 3 2" xfId="484" xr:uid="{00000000-0005-0000-0000-000046020000}"/>
    <cellStyle name="Vírgula 2 2 2 2 3 2 2" xfId="754" xr:uid="{00000000-0005-0000-0000-000047020000}"/>
    <cellStyle name="Vírgula 2 2 2 2 3 3" xfId="619" xr:uid="{00000000-0005-0000-0000-000048020000}"/>
    <cellStyle name="Vírgula 2 2 2 2 4" xfId="415" xr:uid="{00000000-0005-0000-0000-000049020000}"/>
    <cellStyle name="Vírgula 2 2 2 2 4 2" xfId="685" xr:uid="{00000000-0005-0000-0000-00004A020000}"/>
    <cellStyle name="Vírgula 2 2 2 2 5" xfId="550" xr:uid="{00000000-0005-0000-0000-00004B020000}"/>
    <cellStyle name="Vírgula 2 2 3" xfId="270" xr:uid="{00000000-0005-0000-0000-00004C020000}"/>
    <cellStyle name="Vírgula 2 2 3 2" xfId="348" xr:uid="{00000000-0005-0000-0000-00004D020000}"/>
    <cellStyle name="Vírgula 2 2 3 2 2" xfId="483" xr:uid="{00000000-0005-0000-0000-00004E020000}"/>
    <cellStyle name="Vírgula 2 2 3 2 2 2" xfId="753" xr:uid="{00000000-0005-0000-0000-00004F020000}"/>
    <cellStyle name="Vírgula 2 2 3 2 3" xfId="618" xr:uid="{00000000-0005-0000-0000-000050020000}"/>
    <cellStyle name="Vírgula 2 2 3 3" xfId="414" xr:uid="{00000000-0005-0000-0000-000051020000}"/>
    <cellStyle name="Vírgula 2 2 3 3 2" xfId="684" xr:uid="{00000000-0005-0000-0000-000052020000}"/>
    <cellStyle name="Vírgula 2 2 3 4" xfId="549" xr:uid="{00000000-0005-0000-0000-000053020000}"/>
    <cellStyle name="Vírgula 2 2 4" xfId="302" xr:uid="{00000000-0005-0000-0000-000054020000}"/>
    <cellStyle name="Vírgula 2 2 4 2" xfId="376" xr:uid="{00000000-0005-0000-0000-000055020000}"/>
    <cellStyle name="Vírgula 2 2 4 2 2" xfId="511" xr:uid="{00000000-0005-0000-0000-000056020000}"/>
    <cellStyle name="Vírgula 2 2 4 2 2 2" xfId="781" xr:uid="{00000000-0005-0000-0000-000057020000}"/>
    <cellStyle name="Vírgula 2 2 4 2 3" xfId="646" xr:uid="{00000000-0005-0000-0000-000058020000}"/>
    <cellStyle name="Vírgula 2 2 4 3" xfId="442" xr:uid="{00000000-0005-0000-0000-000059020000}"/>
    <cellStyle name="Vírgula 2 2 4 3 2" xfId="712" xr:uid="{00000000-0005-0000-0000-00005A020000}"/>
    <cellStyle name="Vírgula 2 2 4 4" xfId="577" xr:uid="{00000000-0005-0000-0000-00005B020000}"/>
    <cellStyle name="Vírgula 2 3" xfId="274" xr:uid="{00000000-0005-0000-0000-00005C020000}"/>
    <cellStyle name="Vírgula 2 3 2" xfId="304" xr:uid="{00000000-0005-0000-0000-00005D020000}"/>
    <cellStyle name="Vírgula 2 3 2 2" xfId="378" xr:uid="{00000000-0005-0000-0000-00005E020000}"/>
    <cellStyle name="Vírgula 2 3 2 2 2" xfId="513" xr:uid="{00000000-0005-0000-0000-00005F020000}"/>
    <cellStyle name="Vírgula 2 3 2 2 2 2" xfId="783" xr:uid="{00000000-0005-0000-0000-000060020000}"/>
    <cellStyle name="Vírgula 2 3 2 2 3" xfId="648" xr:uid="{00000000-0005-0000-0000-000061020000}"/>
    <cellStyle name="Vírgula 2 3 2 3" xfId="444" xr:uid="{00000000-0005-0000-0000-000062020000}"/>
    <cellStyle name="Vírgula 2 3 2 3 2" xfId="714" xr:uid="{00000000-0005-0000-0000-000063020000}"/>
    <cellStyle name="Vírgula 2 3 2 4" xfId="579" xr:uid="{00000000-0005-0000-0000-000064020000}"/>
    <cellStyle name="Vírgula 2 3 3" xfId="351" xr:uid="{00000000-0005-0000-0000-000065020000}"/>
    <cellStyle name="Vírgula 2 3 3 2" xfId="486" xr:uid="{00000000-0005-0000-0000-000066020000}"/>
    <cellStyle name="Vírgula 2 3 3 2 2" xfId="756" xr:uid="{00000000-0005-0000-0000-000067020000}"/>
    <cellStyle name="Vírgula 2 3 3 3" xfId="621" xr:uid="{00000000-0005-0000-0000-000068020000}"/>
    <cellStyle name="Vírgula 2 3 4" xfId="417" xr:uid="{00000000-0005-0000-0000-000069020000}"/>
    <cellStyle name="Vírgula 2 3 4 2" xfId="687" xr:uid="{00000000-0005-0000-0000-00006A020000}"/>
    <cellStyle name="Vírgula 2 3 5" xfId="552" xr:uid="{00000000-0005-0000-0000-00006B020000}"/>
    <cellStyle name="Vírgula 2 4" xfId="275" xr:uid="{00000000-0005-0000-0000-00006C020000}"/>
    <cellStyle name="Vírgula 2 5" xfId="269" xr:uid="{00000000-0005-0000-0000-00006D020000}"/>
    <cellStyle name="Vírgula 2 5 2" xfId="347" xr:uid="{00000000-0005-0000-0000-00006E020000}"/>
    <cellStyle name="Vírgula 2 5 2 2" xfId="482" xr:uid="{00000000-0005-0000-0000-00006F020000}"/>
    <cellStyle name="Vírgula 2 5 2 2 2" xfId="752" xr:uid="{00000000-0005-0000-0000-000070020000}"/>
    <cellStyle name="Vírgula 2 5 2 3" xfId="617" xr:uid="{00000000-0005-0000-0000-000071020000}"/>
    <cellStyle name="Vírgula 2 5 3" xfId="413" xr:uid="{00000000-0005-0000-0000-000072020000}"/>
    <cellStyle name="Vírgula 2 5 3 2" xfId="683" xr:uid="{00000000-0005-0000-0000-000073020000}"/>
    <cellStyle name="Vírgula 2 5 4" xfId="548" xr:uid="{00000000-0005-0000-0000-000074020000}"/>
    <cellStyle name="Vírgula 2 6" xfId="301" xr:uid="{00000000-0005-0000-0000-000075020000}"/>
    <cellStyle name="Vírgula 2 6 2" xfId="375" xr:uid="{00000000-0005-0000-0000-000076020000}"/>
    <cellStyle name="Vírgula 2 6 2 2" xfId="510" xr:uid="{00000000-0005-0000-0000-000077020000}"/>
    <cellStyle name="Vírgula 2 6 2 2 2" xfId="780" xr:uid="{00000000-0005-0000-0000-000078020000}"/>
    <cellStyle name="Vírgula 2 6 2 3" xfId="645" xr:uid="{00000000-0005-0000-0000-000079020000}"/>
    <cellStyle name="Vírgula 2 6 3" xfId="441" xr:uid="{00000000-0005-0000-0000-00007A020000}"/>
    <cellStyle name="Vírgula 2 6 3 2" xfId="711" xr:uid="{00000000-0005-0000-0000-00007B020000}"/>
    <cellStyle name="Vírgula 2 6 4" xfId="576" xr:uid="{00000000-0005-0000-0000-00007C020000}"/>
    <cellStyle name="Vírgula 3" xfId="148" xr:uid="{00000000-0005-0000-0000-00007D020000}"/>
    <cellStyle name="Vírgula 3 2" xfId="277" xr:uid="{00000000-0005-0000-0000-00007E020000}"/>
    <cellStyle name="Vírgula 3 2 2" xfId="306" xr:uid="{00000000-0005-0000-0000-00007F020000}"/>
    <cellStyle name="Vírgula 3 2 2 2" xfId="380" xr:uid="{00000000-0005-0000-0000-000080020000}"/>
    <cellStyle name="Vírgula 3 2 2 2 2" xfId="515" xr:uid="{00000000-0005-0000-0000-000081020000}"/>
    <cellStyle name="Vírgula 3 2 2 2 2 2" xfId="785" xr:uid="{00000000-0005-0000-0000-000082020000}"/>
    <cellStyle name="Vírgula 3 2 2 2 3" xfId="650" xr:uid="{00000000-0005-0000-0000-000083020000}"/>
    <cellStyle name="Vírgula 3 2 2 3" xfId="446" xr:uid="{00000000-0005-0000-0000-000084020000}"/>
    <cellStyle name="Vírgula 3 2 2 3 2" xfId="716" xr:uid="{00000000-0005-0000-0000-000085020000}"/>
    <cellStyle name="Vírgula 3 2 2 4" xfId="581" xr:uid="{00000000-0005-0000-0000-000086020000}"/>
    <cellStyle name="Vírgula 3 2 3" xfId="353" xr:uid="{00000000-0005-0000-0000-000087020000}"/>
    <cellStyle name="Vírgula 3 2 3 2" xfId="488" xr:uid="{00000000-0005-0000-0000-000088020000}"/>
    <cellStyle name="Vírgula 3 2 3 2 2" xfId="758" xr:uid="{00000000-0005-0000-0000-000089020000}"/>
    <cellStyle name="Vírgula 3 2 3 3" xfId="623" xr:uid="{00000000-0005-0000-0000-00008A020000}"/>
    <cellStyle name="Vírgula 3 2 4" xfId="419" xr:uid="{00000000-0005-0000-0000-00008B020000}"/>
    <cellStyle name="Vírgula 3 2 4 2" xfId="689" xr:uid="{00000000-0005-0000-0000-00008C020000}"/>
    <cellStyle name="Vírgula 3 2 5" xfId="554" xr:uid="{00000000-0005-0000-0000-00008D020000}"/>
    <cellStyle name="Vírgula 3 3" xfId="276" xr:uid="{00000000-0005-0000-0000-00008E020000}"/>
    <cellStyle name="Vírgula 3 3 2" xfId="352" xr:uid="{00000000-0005-0000-0000-00008F020000}"/>
    <cellStyle name="Vírgula 3 3 2 2" xfId="487" xr:uid="{00000000-0005-0000-0000-000090020000}"/>
    <cellStyle name="Vírgula 3 3 2 2 2" xfId="757" xr:uid="{00000000-0005-0000-0000-000091020000}"/>
    <cellStyle name="Vírgula 3 3 2 3" xfId="622" xr:uid="{00000000-0005-0000-0000-000092020000}"/>
    <cellStyle name="Vírgula 3 3 3" xfId="418" xr:uid="{00000000-0005-0000-0000-000093020000}"/>
    <cellStyle name="Vírgula 3 3 3 2" xfId="688" xr:uid="{00000000-0005-0000-0000-000094020000}"/>
    <cellStyle name="Vírgula 3 3 4" xfId="553" xr:uid="{00000000-0005-0000-0000-000095020000}"/>
    <cellStyle name="Vírgula 3 4" xfId="305" xr:uid="{00000000-0005-0000-0000-000096020000}"/>
    <cellStyle name="Vírgula 3 4 2" xfId="379" xr:uid="{00000000-0005-0000-0000-000097020000}"/>
    <cellStyle name="Vírgula 3 4 2 2" xfId="514" xr:uid="{00000000-0005-0000-0000-000098020000}"/>
    <cellStyle name="Vírgula 3 4 2 2 2" xfId="784" xr:uid="{00000000-0005-0000-0000-000099020000}"/>
    <cellStyle name="Vírgula 3 4 2 3" xfId="649" xr:uid="{00000000-0005-0000-0000-00009A020000}"/>
    <cellStyle name="Vírgula 3 4 3" xfId="445" xr:uid="{00000000-0005-0000-0000-00009B020000}"/>
    <cellStyle name="Vírgula 3 4 3 2" xfId="715" xr:uid="{00000000-0005-0000-0000-00009C020000}"/>
    <cellStyle name="Vírgula 3 4 4" xfId="580" xr:uid="{00000000-0005-0000-0000-00009D020000}"/>
    <cellStyle name="Vírgula 4" xfId="8" xr:uid="{00000000-0005-0000-0000-00009E020000}"/>
    <cellStyle name="Vírgula 4 2" xfId="145" xr:uid="{00000000-0005-0000-0000-00009F020000}"/>
    <cellStyle name="Vírgula 4 2 2" xfId="319" xr:uid="{00000000-0005-0000-0000-0000A0020000}"/>
    <cellStyle name="Vírgula 4 2 2 2" xfId="454" xr:uid="{00000000-0005-0000-0000-0000A1020000}"/>
    <cellStyle name="Vírgula 4 2 2 2 2" xfId="724" xr:uid="{00000000-0005-0000-0000-0000A2020000}"/>
    <cellStyle name="Vírgula 4 2 2 3" xfId="589" xr:uid="{00000000-0005-0000-0000-0000A3020000}"/>
    <cellStyle name="Vírgula 4 3" xfId="278" xr:uid="{00000000-0005-0000-0000-0000A4020000}"/>
    <cellStyle name="Vírgula 4 3 2" xfId="354" xr:uid="{00000000-0005-0000-0000-0000A5020000}"/>
    <cellStyle name="Vírgula 4 3 2 2" xfId="489" xr:uid="{00000000-0005-0000-0000-0000A6020000}"/>
    <cellStyle name="Vírgula 4 3 2 2 2" xfId="759" xr:uid="{00000000-0005-0000-0000-0000A7020000}"/>
    <cellStyle name="Vírgula 4 3 2 3" xfId="624" xr:uid="{00000000-0005-0000-0000-0000A8020000}"/>
    <cellStyle name="Vírgula 4 3 3" xfId="420" xr:uid="{00000000-0005-0000-0000-0000A9020000}"/>
    <cellStyle name="Vírgula 4 3 3 2" xfId="690" xr:uid="{00000000-0005-0000-0000-0000AA020000}"/>
    <cellStyle name="Vírgula 4 3 4" xfId="555" xr:uid="{00000000-0005-0000-0000-0000AB020000}"/>
    <cellStyle name="Vírgula 4 4" xfId="307" xr:uid="{00000000-0005-0000-0000-0000AC020000}"/>
    <cellStyle name="Vírgula 4 4 2" xfId="381" xr:uid="{00000000-0005-0000-0000-0000AD020000}"/>
    <cellStyle name="Vírgula 4 4 2 2" xfId="516" xr:uid="{00000000-0005-0000-0000-0000AE020000}"/>
    <cellStyle name="Vírgula 4 4 2 2 2" xfId="786" xr:uid="{00000000-0005-0000-0000-0000AF020000}"/>
    <cellStyle name="Vírgula 4 4 2 3" xfId="651" xr:uid="{00000000-0005-0000-0000-0000B0020000}"/>
    <cellStyle name="Vírgula 4 4 3" xfId="447" xr:uid="{00000000-0005-0000-0000-0000B1020000}"/>
    <cellStyle name="Vírgula 4 4 3 2" xfId="717" xr:uid="{00000000-0005-0000-0000-0000B2020000}"/>
    <cellStyle name="Vírgula 4 4 4" xfId="582" xr:uid="{00000000-0005-0000-0000-0000B3020000}"/>
    <cellStyle name="Vírgula 5" xfId="16" xr:uid="{00000000-0005-0000-0000-0000B4020000}"/>
    <cellStyle name="Vírgula 5 2" xfId="280" xr:uid="{00000000-0005-0000-0000-0000B5020000}"/>
    <cellStyle name="Vírgula 5 2 2" xfId="356" xr:uid="{00000000-0005-0000-0000-0000B6020000}"/>
    <cellStyle name="Vírgula 5 2 2 2" xfId="491" xr:uid="{00000000-0005-0000-0000-0000B7020000}"/>
    <cellStyle name="Vírgula 5 2 2 2 2" xfId="761" xr:uid="{00000000-0005-0000-0000-0000B8020000}"/>
    <cellStyle name="Vírgula 5 2 2 3" xfId="626" xr:uid="{00000000-0005-0000-0000-0000B9020000}"/>
    <cellStyle name="Vírgula 5 2 3" xfId="422" xr:uid="{00000000-0005-0000-0000-0000BA020000}"/>
    <cellStyle name="Vírgula 5 2 3 2" xfId="692" xr:uid="{00000000-0005-0000-0000-0000BB020000}"/>
    <cellStyle name="Vírgula 5 2 4" xfId="557" xr:uid="{00000000-0005-0000-0000-0000BC020000}"/>
    <cellStyle name="Vírgula 5 3" xfId="279" xr:uid="{00000000-0005-0000-0000-0000BD020000}"/>
    <cellStyle name="Vírgula 5 3 2" xfId="355" xr:uid="{00000000-0005-0000-0000-0000BE020000}"/>
    <cellStyle name="Vírgula 5 3 2 2" xfId="490" xr:uid="{00000000-0005-0000-0000-0000BF020000}"/>
    <cellStyle name="Vírgula 5 3 2 2 2" xfId="760" xr:uid="{00000000-0005-0000-0000-0000C0020000}"/>
    <cellStyle name="Vírgula 5 3 2 3" xfId="625" xr:uid="{00000000-0005-0000-0000-0000C1020000}"/>
    <cellStyle name="Vírgula 5 3 3" xfId="421" xr:uid="{00000000-0005-0000-0000-0000C2020000}"/>
    <cellStyle name="Vírgula 5 3 3 2" xfId="691" xr:uid="{00000000-0005-0000-0000-0000C3020000}"/>
    <cellStyle name="Vírgula 5 3 4" xfId="556" xr:uid="{00000000-0005-0000-0000-0000C4020000}"/>
    <cellStyle name="Vírgula 5 4" xfId="308" xr:uid="{00000000-0005-0000-0000-0000C5020000}"/>
    <cellStyle name="Vírgula 5 4 2" xfId="382" xr:uid="{00000000-0005-0000-0000-0000C6020000}"/>
    <cellStyle name="Vírgula 5 4 2 2" xfId="517" xr:uid="{00000000-0005-0000-0000-0000C7020000}"/>
    <cellStyle name="Vírgula 5 4 2 2 2" xfId="787" xr:uid="{00000000-0005-0000-0000-0000C8020000}"/>
    <cellStyle name="Vírgula 5 4 2 3" xfId="652" xr:uid="{00000000-0005-0000-0000-0000C9020000}"/>
    <cellStyle name="Vírgula 5 4 3" xfId="448" xr:uid="{00000000-0005-0000-0000-0000CA020000}"/>
    <cellStyle name="Vírgula 5 4 3 2" xfId="718" xr:uid="{00000000-0005-0000-0000-0000CB020000}"/>
    <cellStyle name="Vírgula 5 4 4" xfId="583" xr:uid="{00000000-0005-0000-0000-0000CC020000}"/>
    <cellStyle name="Vírgula 5 5" xfId="314" xr:uid="{00000000-0005-0000-0000-0000CD020000}"/>
    <cellStyle name="Vírgula 5 5 2" xfId="384" xr:uid="{00000000-0005-0000-0000-0000CE020000}"/>
    <cellStyle name="Vírgula 5 5 2 2" xfId="519" xr:uid="{00000000-0005-0000-0000-0000CF020000}"/>
    <cellStyle name="Vírgula 5 5 2 2 2" xfId="789" xr:uid="{00000000-0005-0000-0000-0000D0020000}"/>
    <cellStyle name="Vírgula 5 5 2 3" xfId="654" xr:uid="{00000000-0005-0000-0000-0000D1020000}"/>
    <cellStyle name="Vírgula 5 5 3" xfId="450" xr:uid="{00000000-0005-0000-0000-0000D2020000}"/>
    <cellStyle name="Vírgula 5 5 3 2" xfId="720" xr:uid="{00000000-0005-0000-0000-0000D3020000}"/>
    <cellStyle name="Vírgula 5 5 4" xfId="585" xr:uid="{00000000-0005-0000-0000-0000D4020000}"/>
    <cellStyle name="Vírgula 5 6" xfId="317" xr:uid="{00000000-0005-0000-0000-0000D5020000}"/>
    <cellStyle name="Vírgula 5 6 2" xfId="452" xr:uid="{00000000-0005-0000-0000-0000D6020000}"/>
    <cellStyle name="Vírgula 5 6 2 2" xfId="722" xr:uid="{00000000-0005-0000-0000-0000D7020000}"/>
    <cellStyle name="Vírgula 5 6 3" xfId="587" xr:uid="{00000000-0005-0000-0000-0000D8020000}"/>
    <cellStyle name="Vírgula 6" xfId="281" xr:uid="{00000000-0005-0000-0000-0000D9020000}"/>
    <cellStyle name="Vírgula 6 2" xfId="385" xr:uid="{00000000-0005-0000-0000-0000DA020000}"/>
    <cellStyle name="Vírgula 6 2 2" xfId="520" xr:uid="{00000000-0005-0000-0000-0000DB020000}"/>
    <cellStyle name="Vírgula 6 2 2 2" xfId="790" xr:uid="{00000000-0005-0000-0000-0000DC020000}"/>
    <cellStyle name="Vírgula 6 2 3" xfId="655" xr:uid="{00000000-0005-0000-0000-0000DD020000}"/>
    <cellStyle name="Vírgula 6 3" xfId="357" xr:uid="{00000000-0005-0000-0000-0000DE020000}"/>
    <cellStyle name="Vírgula 6 3 2" xfId="492" xr:uid="{00000000-0005-0000-0000-0000DF020000}"/>
    <cellStyle name="Vírgula 6 3 2 2" xfId="762" xr:uid="{00000000-0005-0000-0000-0000E0020000}"/>
    <cellStyle name="Vírgula 6 3 3" xfId="627" xr:uid="{00000000-0005-0000-0000-0000E1020000}"/>
    <cellStyle name="Vírgula 6 4" xfId="423" xr:uid="{00000000-0005-0000-0000-0000E2020000}"/>
    <cellStyle name="Vírgula 6 4 2" xfId="693" xr:uid="{00000000-0005-0000-0000-0000E3020000}"/>
    <cellStyle name="Vírgula 6 5" xfId="558" xr:uid="{00000000-0005-0000-0000-0000E4020000}"/>
    <cellStyle name="Vírgula 7" xfId="200" xr:uid="{00000000-0005-0000-0000-0000E5020000}"/>
    <cellStyle name="Vírgula 7 2" xfId="321" xr:uid="{00000000-0005-0000-0000-0000E6020000}"/>
    <cellStyle name="Vírgula 7 2 2" xfId="456" xr:uid="{00000000-0005-0000-0000-0000E7020000}"/>
    <cellStyle name="Vírgula 7 2 2 2" xfId="726" xr:uid="{00000000-0005-0000-0000-0000E8020000}"/>
    <cellStyle name="Vírgula 7 2 3" xfId="591" xr:uid="{00000000-0005-0000-0000-0000E9020000}"/>
    <cellStyle name="Vírgula 7 3" xfId="387" xr:uid="{00000000-0005-0000-0000-0000EA020000}"/>
    <cellStyle name="Vírgula 7 3 2" xfId="657" xr:uid="{00000000-0005-0000-0000-0000EB020000}"/>
    <cellStyle name="Vírgula 7 4" xfId="522" xr:uid="{00000000-0005-0000-0000-0000EC020000}"/>
    <cellStyle name="Vírgula 8" xfId="215" xr:uid="{00000000-0005-0000-0000-0000ED020000}"/>
    <cellStyle name="Vírgula 8 2" xfId="324" xr:uid="{00000000-0005-0000-0000-0000EE020000}"/>
    <cellStyle name="Vírgula 8 2 2" xfId="282" xr:uid="{00000000-0005-0000-0000-0000EF020000}"/>
    <cellStyle name="Vírgula 8 2 2 2" xfId="358" xr:uid="{00000000-0005-0000-0000-0000F0020000}"/>
    <cellStyle name="Vírgula 8 2 2 2 2" xfId="493" xr:uid="{00000000-0005-0000-0000-0000F1020000}"/>
    <cellStyle name="Vírgula 8 2 2 2 2 2" xfId="763" xr:uid="{00000000-0005-0000-0000-0000F2020000}"/>
    <cellStyle name="Vírgula 8 2 2 2 3" xfId="628" xr:uid="{00000000-0005-0000-0000-0000F3020000}"/>
    <cellStyle name="Vírgula 8 2 2 3" xfId="424" xr:uid="{00000000-0005-0000-0000-0000F4020000}"/>
    <cellStyle name="Vírgula 8 2 2 3 2" xfId="694" xr:uid="{00000000-0005-0000-0000-0000F5020000}"/>
    <cellStyle name="Vírgula 8 2 2 4" xfId="559" xr:uid="{00000000-0005-0000-0000-0000F6020000}"/>
    <cellStyle name="Vírgula 8 2 3" xfId="459" xr:uid="{00000000-0005-0000-0000-0000F7020000}"/>
    <cellStyle name="Vírgula 8 2 3 2" xfId="729" xr:uid="{00000000-0005-0000-0000-0000F8020000}"/>
    <cellStyle name="Vírgula 8 2 4" xfId="594" xr:uid="{00000000-0005-0000-0000-0000F9020000}"/>
    <cellStyle name="Vírgula 8 3" xfId="390" xr:uid="{00000000-0005-0000-0000-0000FA020000}"/>
    <cellStyle name="Vírgula 8 3 2" xfId="660" xr:uid="{00000000-0005-0000-0000-0000FB020000}"/>
    <cellStyle name="Vírgula 8 4" xfId="525" xr:uid="{00000000-0005-0000-0000-0000FC020000}"/>
    <cellStyle name="Vírgula 9 2" xfId="283" xr:uid="{00000000-0005-0000-0000-0000FD020000}"/>
    <cellStyle name="Vírgula 9 2 2" xfId="284" xr:uid="{00000000-0005-0000-0000-0000FE020000}"/>
    <cellStyle name="Vírgula 9 2 2 2" xfId="360" xr:uid="{00000000-0005-0000-0000-0000FF020000}"/>
    <cellStyle name="Vírgula 9 2 2 2 2" xfId="495" xr:uid="{00000000-0005-0000-0000-000000030000}"/>
    <cellStyle name="Vírgula 9 2 2 2 2 2" xfId="765" xr:uid="{00000000-0005-0000-0000-000001030000}"/>
    <cellStyle name="Vírgula 9 2 2 2 3" xfId="630" xr:uid="{00000000-0005-0000-0000-000002030000}"/>
    <cellStyle name="Vírgula 9 2 2 3" xfId="426" xr:uid="{00000000-0005-0000-0000-000003030000}"/>
    <cellStyle name="Vírgula 9 2 2 3 2" xfId="696" xr:uid="{00000000-0005-0000-0000-000004030000}"/>
    <cellStyle name="Vírgula 9 2 2 4" xfId="561" xr:uid="{00000000-0005-0000-0000-000005030000}"/>
    <cellStyle name="Vírgula 9 2 3" xfId="309" xr:uid="{00000000-0005-0000-0000-000006030000}"/>
    <cellStyle name="Vírgula 9 2 3 2" xfId="383" xr:uid="{00000000-0005-0000-0000-000007030000}"/>
    <cellStyle name="Vírgula 9 2 3 2 2" xfId="518" xr:uid="{00000000-0005-0000-0000-000008030000}"/>
    <cellStyle name="Vírgula 9 2 3 2 2 2" xfId="788" xr:uid="{00000000-0005-0000-0000-000009030000}"/>
    <cellStyle name="Vírgula 9 2 3 2 3" xfId="653" xr:uid="{00000000-0005-0000-0000-00000A030000}"/>
    <cellStyle name="Vírgula 9 2 3 3" xfId="449" xr:uid="{00000000-0005-0000-0000-00000B030000}"/>
    <cellStyle name="Vírgula 9 2 3 3 2" xfId="719" xr:uid="{00000000-0005-0000-0000-00000C030000}"/>
    <cellStyle name="Vírgula 9 2 3 4" xfId="584" xr:uid="{00000000-0005-0000-0000-00000D030000}"/>
    <cellStyle name="Vírgula 9 2 4" xfId="359" xr:uid="{00000000-0005-0000-0000-00000E030000}"/>
    <cellStyle name="Vírgula 9 2 4 2" xfId="494" xr:uid="{00000000-0005-0000-0000-00000F030000}"/>
    <cellStyle name="Vírgula 9 2 4 2 2" xfId="764" xr:uid="{00000000-0005-0000-0000-000010030000}"/>
    <cellStyle name="Vírgula 9 2 4 3" xfId="629" xr:uid="{00000000-0005-0000-0000-000011030000}"/>
    <cellStyle name="Vírgula 9 2 5" xfId="425" xr:uid="{00000000-0005-0000-0000-000012030000}"/>
    <cellStyle name="Vírgula 9 2 5 2" xfId="695" xr:uid="{00000000-0005-0000-0000-000013030000}"/>
    <cellStyle name="Vírgula 9 2 6" xfId="560" xr:uid="{00000000-0005-0000-0000-000014030000}"/>
    <cellStyle name="Vírgula0" xfId="149" xr:uid="{00000000-0005-0000-0000-000015030000}"/>
    <cellStyle name="Vírgula0 2" xfId="285" xr:uid="{00000000-0005-0000-0000-000016030000}"/>
    <cellStyle name="Warning Text" xfId="150" xr:uid="{00000000-0005-0000-0000-000017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0</xdr:rowOff>
    </xdr:from>
    <xdr:to>
      <xdr:col>1</xdr:col>
      <xdr:colOff>212911</xdr:colOff>
      <xdr:row>6</xdr:row>
      <xdr:rowOff>112059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411DFE-7CD9-4F30-A186-FA731276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0"/>
          <a:ext cx="1299882" cy="1255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0.2.3\dip\%23%23%20DEMANDAS%20DE%20ASFALTO%20-%20NOVA%20GEST&#195;O%20%23%23\ASFALTO%20POR%20TODO%20PARA%203\PLANILHAS%20QUE%20EST&#195;O%20VIGENTE\05%20-%20CAPIM\ASFALTO%20REGIONAL%20CAP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DESONERADO"/>
      <sheetName val="DADOS DA OBRA"/>
      <sheetName val="1.ADM. LOCAL"/>
      <sheetName val="2.SER.PREL."/>
      <sheetName val="COMPOS.MOBILIZAÇÃO"/>
      <sheetName val="4.REV-PAV"/>
      <sheetName val="B.D.I  DESONERADO"/>
      <sheetName val="CPU 004 - ASFALTO"/>
      <sheetName val="CPU 005-USINAGEM"/>
      <sheetName val="CFF Não Desonerado"/>
      <sheetName val="COMPOSIÇÕES"/>
      <sheetName val="PROJ. EXECUTIVO"/>
      <sheetName val="COTAÇÃO"/>
    </sheetNames>
    <sheetDataSet>
      <sheetData sheetId="0">
        <row r="26">
          <cell r="B26">
            <v>4</v>
          </cell>
          <cell r="D26" t="str">
            <v>REVESTIMENTO PRIMARIO</v>
          </cell>
        </row>
        <row r="27">
          <cell r="B27" t="str">
            <v>4.1</v>
          </cell>
          <cell r="D27" t="str">
            <v>REGULARIZAÇÃO DO SUB-LEITO</v>
          </cell>
        </row>
        <row r="28">
          <cell r="B28" t="str">
            <v>4.1.1</v>
          </cell>
          <cell r="D28" t="str">
            <v>LIMPEZA MECANIZADA DE CAMADA VEGETAL, VEGETAÇÃO E PEQUENAS ÁRVORES (DIÂMETRO DE TRONCO MENOR QUE 0,20 M), COM TRATOR DE ESTEIRAS.AF_05/2018 (LIMPEZA DA VIA)</v>
          </cell>
        </row>
        <row r="29">
          <cell r="B29" t="str">
            <v>4.1.2</v>
          </cell>
          <cell r="D29" t="str">
            <v>ESCAVAÇÃO HORIZONTAL, INCLUINDO CARGA E DESCARGA EM SOLO DE 1A CATEGORIA COM TRATOR DE ESTEIRAS (170HP/LÂMINA: 5,20M3). AF_07/2020  (LIMPEZA CAMADA INSERVIVEL)</v>
          </cell>
        </row>
        <row r="30">
          <cell r="B30" t="str">
            <v>4.1.3</v>
          </cell>
          <cell r="D30" t="str">
            <v>TRANSPORTE COM CAMINHÃO BASCULANTE DE 6 M3, EM VIA URBANA EM LEITO NATURAL (UNIDADE: M3XKM). AF_01/2018 (CAMADA INSERVIVEL)</v>
          </cell>
        </row>
        <row r="31">
          <cell r="B31" t="str">
            <v>4.1.4</v>
          </cell>
          <cell r="D31" t="str">
            <v>LIMPEZA MECANIZADA DE CAMADA VEGETAL, VEGETAÇÃO E PEQUENAS ÁRVORES (DIÂMETRO DE TRONCO MENOR QUE 0,20 M), COM TRATOR DE ESTEIRAS.AF_05/2018 (LIMPEZA DA JAZIDA)</v>
          </cell>
        </row>
        <row r="32">
          <cell r="B32" t="str">
            <v>4.1.5</v>
          </cell>
          <cell r="D32" t="str">
            <v>ESCAVAÇÃO HORIZONTAL, INCLUINDO CARGA E DESCARGA EM SOLO DE 1A CATEGORIA COM TRATOR DE ESTEIRAS (170HP/LÂMINA: 5,20M3). AF_07/2020 (MATERIAL DA JAZIDA)</v>
          </cell>
        </row>
        <row r="33">
          <cell r="B33" t="str">
            <v>4.1.6</v>
          </cell>
          <cell r="D33" t="str">
            <v>TRANSPORTE COM CAMINHÃO BASCULANTE DE 14 M3, EM VIA URBANA EM LEITO NATURAL (UNIDADE: M3XKM). AF_01/2018</v>
          </cell>
        </row>
        <row r="34">
          <cell r="B34" t="str">
            <v>4.1.7</v>
          </cell>
          <cell r="D34" t="str">
            <v>REGULARIZAÇÃO E COMPACTAÇÃO DE SUBLEITO DE SOLO PREDOMINANTEMENTE ARGILOSO. AF_11/2019</v>
          </cell>
        </row>
        <row r="36">
          <cell r="B36" t="str">
            <v>4.2</v>
          </cell>
          <cell r="D36" t="str">
            <v>REGULARIZAÇÃO DA SUB-BASE</v>
          </cell>
        </row>
        <row r="37">
          <cell r="B37" t="str">
            <v>4.2.1</v>
          </cell>
          <cell r="D37" t="str">
            <v>ESCAVAÇÃO HORIZONTAL, INCLUINDO CARGA E DESCARGA EM SOLO DE 1A CATEGORIA COM TRATOR DE ESTEIRAS (170HP/LÂMINA: 5,20M3). AF_07/2020 (MATERIAL DA JAZIDA)</v>
          </cell>
        </row>
        <row r="38">
          <cell r="B38" t="str">
            <v>4.2.2</v>
          </cell>
          <cell r="D38" t="str">
            <v>TRANSPORTE COM CAMINHÃO BASCULANTE DE 14 M3, EM VIA URBANA EM LEITO NATURAL (UNIDADE: M3XKM). AF_01/2018</v>
          </cell>
        </row>
        <row r="39">
          <cell r="B39" t="str">
            <v>4.2.3</v>
          </cell>
          <cell r="D39" t="str">
            <v>EXECUÇÃO E COMPACTAÇÃO DE BASE E OU SUB BASE PARA PAVIMENTAÇÃO DE SOLOS DE COMPORTAMENTO LATERÍTICO (ARENOSO) - EXCLUSIVE ESCAVAÇÃO, CARGA E TRANSPORTE</v>
          </cell>
        </row>
        <row r="41">
          <cell r="B41" t="str">
            <v>4.3</v>
          </cell>
          <cell r="D41" t="str">
            <v>REGULARIZAÇÃO DA BASE</v>
          </cell>
        </row>
        <row r="42">
          <cell r="B42" t="str">
            <v>4.3.1</v>
          </cell>
          <cell r="D42" t="str">
            <v>ESCAVAÇÃO HORIZONTAL, INCLUINDO CARGA E DESCARGA EM SOLO DE 1A CATEGORIA COM TRATOR DE ESTEIRAS (170HP/LÂMINA: 5,20M3). AF_07/2020 (MATERIAL DA JAZIDA)</v>
          </cell>
        </row>
        <row r="43">
          <cell r="B43" t="str">
            <v>4.3.2</v>
          </cell>
          <cell r="D43" t="str">
            <v>TRANSPORTE COM CAMINHÃO BASCULANTE DE 14 M3, EM VIA URBANA EM LEITO NATURAL (UNIDADE: M3XKM). AF_01/2018</v>
          </cell>
        </row>
        <row r="44">
          <cell r="B44" t="str">
            <v>4.3.3</v>
          </cell>
          <cell r="D44" t="str">
            <v>EXECUÇÃO E COMPACTAÇÃO DE BASE E OU SUB BASE PARA PAVIMENTAÇÃO DE SOLOS DE COMPORTAMENTO LATERÍTICO (ARENOSO) - EXCLUSIVE ESCAVAÇÃO, CARGA E TRANSPORTE</v>
          </cell>
        </row>
        <row r="48">
          <cell r="B48">
            <v>5</v>
          </cell>
          <cell r="D48" t="str">
            <v>PAVIMENTAÇÃO</v>
          </cell>
        </row>
        <row r="49">
          <cell r="B49" t="str">
            <v>5.1</v>
          </cell>
          <cell r="D49" t="str">
            <v>EXECUÇÃO DE IMPRIMAÇÃO DE BASE DE PAVIMENTAÇÃO</v>
          </cell>
        </row>
        <row r="50">
          <cell r="B50" t="str">
            <v>5.2</v>
          </cell>
          <cell r="D50" t="str">
            <v>EXECUÇÃO DE PINTURA DE LIGAÇÃO COM EMULSÃO ASFÁLTICA RR-2C. AF_11/2019</v>
          </cell>
        </row>
        <row r="51">
          <cell r="B51" t="str">
            <v>5.3</v>
          </cell>
          <cell r="D51" t="str">
            <v xml:space="preserve"> TRANSPORTE COM CAMINHÃO BASCULANTE DE 18 M³, EM VIA URBANA PAVIMENTADA, ADICIONAL PARA DMT EXCEDENTE A 30 KM (UNIDADE: M3XKM). AF_07/2020</v>
          </cell>
        </row>
        <row r="52">
          <cell r="B52" t="str">
            <v>5.4</v>
          </cell>
          <cell r="D52" t="str">
            <v>CONSTRUÇÃO DE PAVIMENTO COM APLICAÇÃO DE CONCRETO BETUMINOSO USINADO A QUENTE (CBUQ), CAMADA DE ROLAMENTO, COM ESPESSURA DE 3,5 CM - EXCLUSIVE TRANSPORTE. AF_03/2017</v>
          </cell>
        </row>
        <row r="55">
          <cell r="B55">
            <v>6</v>
          </cell>
          <cell r="D55" t="str">
            <v>SINALIZAÇÃO HORIZONTAL</v>
          </cell>
        </row>
        <row r="56">
          <cell r="B56" t="str">
            <v>6.1</v>
          </cell>
          <cell r="D56" t="str">
            <v>PINTURA DE FAIXA DE PEDESTRE OU ZEBRADA COM TINTA ACRÍLICA, E = 10 CM , APLICAÇÃO MANUAL E SINALIZAÇÃO HORIZONTAL</v>
          </cell>
        </row>
        <row r="59">
          <cell r="B59">
            <v>7</v>
          </cell>
          <cell r="D59" t="str">
            <v>MEIO FIO, SARJETA E CALÇADA</v>
          </cell>
        </row>
        <row r="60">
          <cell r="B60" t="str">
            <v>7.1</v>
          </cell>
          <cell r="D60" t="str">
            <v>GUIA (MEIO-FIO) E SARJETA CONJUGADOS DE CONCRETO, MOLDADA IN LOCO EM TRECHO RETO COM EXTRUSORA, 45 CM BASE (15 CM BASE DA GUIA + 30 CM BASE DA SARJETA) X 22 CM ALTURA. AF_06/2016</v>
          </cell>
        </row>
        <row r="61">
          <cell r="B61" t="str">
            <v>7.2</v>
          </cell>
          <cell r="D61" t="str">
            <v>ESCAVAÇÃO HORIZONTAL, INCLUINDO CARGA E DESCARGA EM SOLO DE 1A CATEGORIA COM TRATOR DE ESTEIRAS (170HP/LÂMINA: 5,20M3). AF_07/2020  (MATERIAL PARA CALÇADAS)</v>
          </cell>
        </row>
        <row r="62">
          <cell r="B62" t="str">
            <v>7.3</v>
          </cell>
          <cell r="D62" t="str">
            <v>TRANSPORTE COM CAMINHÃO BASCULANTE DE 6 M3, EM VIA URBANA EM LEITO NATURAL (UNIDADE: M3XKM). AF_01/2018 (MATERIAL PRA CALÇADA)</v>
          </cell>
        </row>
        <row r="63">
          <cell r="B63" t="str">
            <v>7.4</v>
          </cell>
          <cell r="D63" t="str">
            <v>PREPARO DE FUNDO DE VALA COM LARGURA MAIOR OU IGUAL A 1,5 M E MENOR QU E 2,5 M (ACERTO DO SOLO NATURAL). AF_08/2020 (CALÇADA)</v>
          </cell>
        </row>
        <row r="64">
          <cell r="B64" t="str">
            <v>7.5</v>
          </cell>
          <cell r="D64" t="str">
            <v>EXECUÇÃO DE PASSEIO (CALÇADA) OU PISO DE CONCRETO COM CONCRETO MOLDADO IN LOCO, FEITO EM OBRA, ACABAMENTO CONVENCIONAL, NÃO ARMADO</v>
          </cell>
        </row>
        <row r="65">
          <cell r="B65" t="str">
            <v>7.6</v>
          </cell>
          <cell r="D65" t="str">
            <v>PINTURA DE MEIO-FIO COM TINTA BRANCA A BASE DE CAL (CAIAÇÃO).</v>
          </cell>
        </row>
      </sheetData>
      <sheetData sheetId="1">
        <row r="11">
          <cell r="G11">
            <v>7</v>
          </cell>
        </row>
        <row r="29">
          <cell r="E29">
            <v>50000</v>
          </cell>
        </row>
        <row r="35">
          <cell r="E35">
            <v>30</v>
          </cell>
        </row>
        <row r="36">
          <cell r="E36">
            <v>20</v>
          </cell>
        </row>
        <row r="37">
          <cell r="E37">
            <v>190</v>
          </cell>
        </row>
      </sheetData>
      <sheetData sheetId="2"/>
      <sheetData sheetId="3">
        <row r="12">
          <cell r="C12" t="str">
            <v>REGIONAL DO CAPIM</v>
          </cell>
        </row>
        <row r="56">
          <cell r="H56">
            <v>350000</v>
          </cell>
          <cell r="J56">
            <v>400000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10"/>
  <sheetViews>
    <sheetView topLeftCell="A193" workbookViewId="0">
      <selection activeCell="G35" sqref="G35"/>
    </sheetView>
  </sheetViews>
  <sheetFormatPr defaultColWidth="9.140625" defaultRowHeight="14.25" x14ac:dyDescent="0.2"/>
  <cols>
    <col min="1" max="1" width="9.140625" style="41"/>
    <col min="2" max="2" width="24.85546875" style="41" customWidth="1"/>
    <col min="3" max="3" width="14.28515625" style="41" customWidth="1"/>
    <col min="4" max="4" width="9.140625" style="41"/>
    <col min="5" max="5" width="14.7109375" style="35" customWidth="1"/>
    <col min="6" max="6" width="16.85546875" style="41" bestFit="1" customWidth="1"/>
    <col min="7" max="7" width="14.5703125" style="41" customWidth="1"/>
    <col min="8" max="8" width="8.7109375" style="41" customWidth="1"/>
    <col min="9" max="9" width="12.28515625" style="41" customWidth="1"/>
    <col min="10" max="10" width="6.42578125" style="41" customWidth="1"/>
    <col min="11" max="11" width="14.28515625" style="41" customWidth="1"/>
    <col min="12" max="16384" width="9.140625" style="1"/>
  </cols>
  <sheetData>
    <row r="1" spans="1:15" ht="15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5" ht="15" x14ac:dyDescent="0.2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5" ht="15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5" ht="15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"/>
      <c r="M4" s="17"/>
      <c r="N4" s="17"/>
      <c r="O4" s="18"/>
    </row>
    <row r="5" spans="1:15" x14ac:dyDescent="0.2">
      <c r="L5" s="17"/>
      <c r="M5" s="17"/>
      <c r="N5" s="17"/>
      <c r="O5" s="18"/>
    </row>
    <row r="6" spans="1:15" x14ac:dyDescent="0.2">
      <c r="A6" s="103">
        <f>'[1]ORÇAMENTO DESONERADO'!B26</f>
        <v>4</v>
      </c>
      <c r="B6" s="170" t="str">
        <f>'[1]ORÇAMENTO DESONERADO'!D26</f>
        <v>REVESTIMENTO PRIMARIO</v>
      </c>
      <c r="C6" s="170"/>
      <c r="D6" s="170"/>
      <c r="E6" s="170"/>
      <c r="F6" s="170"/>
      <c r="G6" s="170"/>
      <c r="H6" s="170"/>
      <c r="I6" s="170"/>
      <c r="J6" s="170"/>
      <c r="K6" s="171"/>
      <c r="L6" s="17"/>
      <c r="M6" s="17"/>
      <c r="N6" s="17"/>
      <c r="O6" s="18"/>
    </row>
    <row r="7" spans="1:15" x14ac:dyDescent="0.2">
      <c r="A7" s="16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7"/>
      <c r="M7" s="17"/>
      <c r="N7" s="17"/>
      <c r="O7" s="18"/>
    </row>
    <row r="8" spans="1:15" x14ac:dyDescent="0.2">
      <c r="A8" s="93" t="str">
        <f>'[1]ORÇAMENTO DESONERADO'!B27</f>
        <v>4.1</v>
      </c>
      <c r="B8" s="172" t="str">
        <f>'[1]ORÇAMENTO DESONERADO'!D27</f>
        <v>REGULARIZAÇÃO DO SUB-LEITO</v>
      </c>
      <c r="C8" s="172"/>
      <c r="D8" s="172"/>
      <c r="E8" s="172"/>
      <c r="F8" s="172"/>
      <c r="G8" s="172"/>
      <c r="H8" s="172"/>
      <c r="I8" s="172"/>
      <c r="J8" s="172"/>
      <c r="K8" s="173"/>
      <c r="L8" s="17"/>
      <c r="M8" s="17"/>
      <c r="N8" s="17"/>
      <c r="O8" s="18"/>
    </row>
    <row r="9" spans="1:15" x14ac:dyDescent="0.2">
      <c r="A9" s="19" t="str">
        <f>'[1]ORÇAMENTO DESONERADO'!B28</f>
        <v>4.1.1</v>
      </c>
      <c r="B9" s="167" t="str">
        <f>'[1]ORÇAMENTO DESONERADO'!D28</f>
        <v>LIMPEZA MECANIZADA DE CAMADA VEGETAL, VEGETAÇÃO E PEQUENAS ÁRVORES (DIÂMETRO DE TRONCO MENOR QUE 0,20 M), COM TRATOR DE ESTEIRAS.AF_05/2018 (LIMPEZA DA VIA)</v>
      </c>
      <c r="C9" s="167"/>
      <c r="D9" s="167"/>
      <c r="E9" s="167"/>
      <c r="F9" s="167"/>
      <c r="G9" s="167"/>
      <c r="H9" s="167"/>
      <c r="I9" s="167"/>
      <c r="J9" s="167"/>
      <c r="K9" s="167"/>
      <c r="L9" s="17"/>
      <c r="M9" s="17"/>
      <c r="N9" s="17"/>
      <c r="O9" s="18">
        <f>4.5*5</f>
        <v>22.5</v>
      </c>
    </row>
    <row r="10" spans="1:15" x14ac:dyDescent="0.2">
      <c r="A10" s="16"/>
      <c r="B10" s="174" t="s">
        <v>14</v>
      </c>
      <c r="C10" s="174"/>
      <c r="D10" s="174"/>
      <c r="E10" s="175" t="s">
        <v>15</v>
      </c>
      <c r="F10" s="175"/>
      <c r="G10" s="175"/>
      <c r="H10" s="88" t="s">
        <v>16</v>
      </c>
      <c r="I10" s="176" t="s">
        <v>17</v>
      </c>
      <c r="J10" s="176"/>
      <c r="K10" s="109"/>
      <c r="L10" s="17"/>
      <c r="M10" s="17"/>
      <c r="N10" s="17"/>
      <c r="O10" s="18"/>
    </row>
    <row r="11" spans="1:15" x14ac:dyDescent="0.2">
      <c r="A11" s="16"/>
      <c r="B11" s="174"/>
      <c r="C11" s="174"/>
      <c r="D11" s="174"/>
      <c r="E11" s="175" t="s">
        <v>4</v>
      </c>
      <c r="F11" s="175"/>
      <c r="G11" s="84" t="s">
        <v>18</v>
      </c>
      <c r="H11" s="88" t="s">
        <v>4</v>
      </c>
      <c r="I11" s="176" t="s">
        <v>2</v>
      </c>
      <c r="J11" s="176"/>
      <c r="K11" s="109"/>
      <c r="L11" s="17"/>
      <c r="M11" s="17"/>
      <c r="N11" s="17"/>
      <c r="O11" s="18"/>
    </row>
    <row r="12" spans="1:15" x14ac:dyDescent="0.2">
      <c r="A12" s="16"/>
      <c r="B12" s="177" t="str">
        <f>'[1]2.SER.PREL.'!C12</f>
        <v>REGIONAL DO CAPIM</v>
      </c>
      <c r="C12" s="178"/>
      <c r="D12" s="178"/>
      <c r="E12" s="179">
        <f>'[1]DADOS DA OBRA'!E29</f>
        <v>50000</v>
      </c>
      <c r="F12" s="180"/>
      <c r="G12" s="106">
        <f>E12/1000</f>
        <v>50</v>
      </c>
      <c r="H12" s="120">
        <v>10</v>
      </c>
      <c r="I12" s="181">
        <f>ROUND(E12*H12,2)</f>
        <v>500000</v>
      </c>
      <c r="J12" s="181"/>
      <c r="K12" s="109"/>
      <c r="L12" s="17"/>
      <c r="M12" s="17"/>
      <c r="N12" s="17"/>
      <c r="O12" s="18"/>
    </row>
    <row r="13" spans="1:15" x14ac:dyDescent="0.2">
      <c r="A13" s="16"/>
      <c r="B13" s="109"/>
      <c r="C13" s="109"/>
      <c r="D13" s="109"/>
      <c r="E13" s="4"/>
      <c r="F13" s="109"/>
      <c r="G13" s="109"/>
      <c r="H13" s="109"/>
      <c r="I13" s="109"/>
      <c r="J13" s="109"/>
      <c r="K13" s="109"/>
      <c r="L13" s="17"/>
      <c r="M13" s="17"/>
      <c r="N13" s="17"/>
      <c r="O13" s="18"/>
    </row>
    <row r="14" spans="1:15" x14ac:dyDescent="0.2">
      <c r="A14" s="16"/>
      <c r="B14" s="28" t="s">
        <v>19</v>
      </c>
      <c r="C14" s="107">
        <f>I12</f>
        <v>500000</v>
      </c>
      <c r="D14" s="29" t="s">
        <v>20</v>
      </c>
      <c r="E14" s="4"/>
      <c r="F14" s="109"/>
      <c r="G14" s="109"/>
      <c r="H14" s="109"/>
      <c r="I14" s="109"/>
      <c r="J14" s="109"/>
      <c r="K14" s="109"/>
      <c r="L14" s="17"/>
      <c r="M14" s="17"/>
      <c r="N14" s="17"/>
      <c r="O14" s="18"/>
    </row>
    <row r="15" spans="1:15" x14ac:dyDescent="0.2">
      <c r="A15" s="16"/>
      <c r="B15" s="109"/>
      <c r="C15" s="109"/>
      <c r="D15" s="109"/>
      <c r="E15" s="4"/>
      <c r="F15" s="109"/>
      <c r="G15" s="109"/>
      <c r="H15" s="109"/>
      <c r="I15" s="109"/>
      <c r="J15" s="109"/>
      <c r="K15" s="109"/>
      <c r="L15" s="17"/>
      <c r="M15" s="17"/>
      <c r="N15" s="17"/>
      <c r="O15" s="18"/>
    </row>
    <row r="16" spans="1:15" x14ac:dyDescent="0.2">
      <c r="A16" s="51" t="s">
        <v>21</v>
      </c>
      <c r="B16" s="51"/>
      <c r="C16" s="51"/>
      <c r="D16" s="51"/>
      <c r="E16" s="7"/>
      <c r="F16" s="51"/>
      <c r="G16" s="51"/>
      <c r="H16" s="51"/>
      <c r="I16" s="51"/>
      <c r="J16" s="109"/>
      <c r="K16" s="109"/>
      <c r="L16" s="17"/>
      <c r="M16" s="17"/>
      <c r="N16" s="17"/>
      <c r="O16" s="18"/>
    </row>
    <row r="17" spans="1:15" x14ac:dyDescent="0.2">
      <c r="A17" s="51"/>
      <c r="B17" s="51"/>
      <c r="C17" s="51"/>
      <c r="D17" s="51"/>
      <c r="E17" s="7"/>
      <c r="F17" s="51"/>
      <c r="G17" s="51"/>
      <c r="H17" s="51"/>
      <c r="I17" s="51"/>
      <c r="J17" s="109"/>
      <c r="K17" s="109"/>
      <c r="L17" s="17"/>
      <c r="M17" s="17"/>
      <c r="N17" s="17"/>
      <c r="O17" s="18"/>
    </row>
    <row r="18" spans="1:15" x14ac:dyDescent="0.2">
      <c r="A18" s="19" t="str">
        <f>'[1]ORÇAMENTO DESONERADO'!B29</f>
        <v>4.1.2</v>
      </c>
      <c r="B18" s="167" t="str">
        <f>'[1]ORÇAMENTO DESONERADO'!D29</f>
        <v>ESCAVAÇÃO HORIZONTAL, INCLUINDO CARGA E DESCARGA EM SOLO DE 1A CATEGORIA COM TRATOR DE ESTEIRAS (170HP/LÂMINA: 5,20M3). AF_07/2020  (LIMPEZA CAMADA INSERVIVEL)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7"/>
      <c r="M18" s="17"/>
      <c r="N18" s="17"/>
      <c r="O18" s="18"/>
    </row>
    <row r="19" spans="1:15" x14ac:dyDescent="0.2">
      <c r="A19" s="20"/>
      <c r="B19" s="89"/>
      <c r="C19" s="89"/>
      <c r="D19" s="89"/>
      <c r="E19" s="112"/>
      <c r="F19" s="112"/>
      <c r="G19" s="112"/>
      <c r="H19" s="112"/>
      <c r="I19" s="16"/>
      <c r="J19" s="35"/>
      <c r="K19" s="24"/>
      <c r="L19" s="17"/>
      <c r="M19" s="17"/>
      <c r="N19" s="17"/>
      <c r="O19" s="18"/>
    </row>
    <row r="20" spans="1:15" x14ac:dyDescent="0.2">
      <c r="A20" s="20"/>
      <c r="B20" s="182" t="s">
        <v>14</v>
      </c>
      <c r="C20" s="182"/>
      <c r="D20" s="182"/>
      <c r="E20" s="3" t="s">
        <v>17</v>
      </c>
      <c r="F20" s="3"/>
      <c r="G20" s="3" t="s">
        <v>22</v>
      </c>
      <c r="H20" s="3"/>
      <c r="I20" s="182" t="s">
        <v>23</v>
      </c>
      <c r="J20" s="182"/>
      <c r="K20" s="90"/>
      <c r="L20" s="17"/>
      <c r="M20" s="17"/>
      <c r="N20" s="17"/>
      <c r="O20" s="18"/>
    </row>
    <row r="21" spans="1:15" x14ac:dyDescent="0.2">
      <c r="A21" s="16"/>
      <c r="B21" s="183" t="str">
        <f>B12</f>
        <v>REGIONAL DO CAPIM</v>
      </c>
      <c r="C21" s="183"/>
      <c r="D21" s="183"/>
      <c r="E21" s="91">
        <f>'[1]2.SER.PREL.'!J56</f>
        <v>400000</v>
      </c>
      <c r="F21" s="3" t="s">
        <v>13</v>
      </c>
      <c r="G21" s="12">
        <v>0.15</v>
      </c>
      <c r="H21" s="105" t="s">
        <v>9</v>
      </c>
      <c r="I21" s="181">
        <f>ROUND((E21*G21),2)</f>
        <v>60000</v>
      </c>
      <c r="J21" s="181"/>
      <c r="K21" s="90"/>
      <c r="L21" s="17"/>
      <c r="M21" s="17"/>
      <c r="N21" s="17"/>
      <c r="O21" s="18"/>
    </row>
    <row r="22" spans="1:15" x14ac:dyDescent="0.2">
      <c r="A22" s="16"/>
      <c r="B22" s="109"/>
      <c r="C22" s="109"/>
      <c r="D22" s="109"/>
      <c r="E22" s="4"/>
      <c r="F22" s="109"/>
      <c r="G22" s="109"/>
      <c r="H22" s="109"/>
      <c r="I22" s="109"/>
      <c r="J22" s="109"/>
      <c r="K22" s="109"/>
      <c r="L22" s="17"/>
      <c r="M22" s="17"/>
      <c r="N22" s="17"/>
      <c r="O22" s="18"/>
    </row>
    <row r="23" spans="1:15" x14ac:dyDescent="0.2">
      <c r="A23" s="16"/>
      <c r="B23" s="28" t="s">
        <v>19</v>
      </c>
      <c r="C23" s="107">
        <f>I21</f>
        <v>60000</v>
      </c>
      <c r="D23" s="29" t="s">
        <v>24</v>
      </c>
      <c r="E23" s="4"/>
      <c r="F23" s="109"/>
      <c r="G23" s="109"/>
      <c r="H23" s="109"/>
      <c r="I23" s="109"/>
      <c r="J23" s="109"/>
      <c r="K23" s="109"/>
      <c r="L23" s="17"/>
      <c r="M23" s="17"/>
      <c r="N23" s="17"/>
      <c r="O23" s="18"/>
    </row>
    <row r="24" spans="1:15" x14ac:dyDescent="0.2">
      <c r="A24" s="16"/>
      <c r="B24" s="109"/>
      <c r="C24" s="109"/>
      <c r="D24" s="109"/>
      <c r="E24" s="4"/>
      <c r="F24" s="109"/>
      <c r="G24" s="109"/>
      <c r="H24" s="109"/>
      <c r="I24" s="109"/>
      <c r="J24" s="109"/>
      <c r="K24" s="109"/>
      <c r="L24" s="17"/>
      <c r="M24" s="17"/>
      <c r="N24" s="17"/>
      <c r="O24" s="18"/>
    </row>
    <row r="25" spans="1:15" x14ac:dyDescent="0.2">
      <c r="A25" s="16"/>
      <c r="B25" s="109"/>
      <c r="C25" s="109"/>
      <c r="D25" s="109"/>
      <c r="E25" s="4"/>
      <c r="F25" s="109"/>
      <c r="G25" s="109"/>
      <c r="H25" s="109"/>
      <c r="I25" s="109"/>
      <c r="J25" s="109"/>
      <c r="K25" s="109"/>
      <c r="L25" s="17"/>
      <c r="M25" s="17"/>
      <c r="N25" s="17"/>
      <c r="O25" s="18"/>
    </row>
    <row r="26" spans="1:15" x14ac:dyDescent="0.2">
      <c r="A26" s="19" t="str">
        <f>'[1]ORÇAMENTO DESONERADO'!B30</f>
        <v>4.1.3</v>
      </c>
      <c r="B26" s="167" t="str">
        <f>'[1]ORÇAMENTO DESONERADO'!D30</f>
        <v>TRANSPORTE COM CAMINHÃO BASCULANTE DE 6 M3, EM VIA URBANA EM LEITO NATURAL (UNIDADE: M3XKM). AF_01/2018 (CAMADA INSERVIVEL)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7"/>
      <c r="M26" s="17"/>
      <c r="N26" s="17"/>
      <c r="O26" s="18"/>
    </row>
    <row r="27" spans="1:15" x14ac:dyDescent="0.2">
      <c r="A27" s="20"/>
      <c r="B27" s="7"/>
      <c r="C27" s="7"/>
      <c r="D27" s="16"/>
      <c r="E27" s="7"/>
      <c r="F27" s="7"/>
      <c r="G27" s="16"/>
      <c r="H27" s="7"/>
      <c r="I27" s="16"/>
      <c r="J27" s="7"/>
      <c r="K27" s="90"/>
      <c r="L27" s="17"/>
      <c r="M27" s="17"/>
      <c r="N27" s="17"/>
      <c r="O27" s="18"/>
    </row>
    <row r="28" spans="1:15" x14ac:dyDescent="0.2">
      <c r="A28" s="20"/>
      <c r="B28" s="182" t="s">
        <v>14</v>
      </c>
      <c r="C28" s="182"/>
      <c r="D28" s="182"/>
      <c r="E28" s="3" t="s">
        <v>23</v>
      </c>
      <c r="F28" s="3"/>
      <c r="G28" s="3" t="s">
        <v>25</v>
      </c>
      <c r="H28" s="87"/>
      <c r="I28" s="87" t="s">
        <v>26</v>
      </c>
      <c r="J28" s="3"/>
      <c r="K28" s="105" t="s">
        <v>27</v>
      </c>
      <c r="L28" s="17"/>
      <c r="M28" s="17"/>
      <c r="N28" s="17"/>
      <c r="O28" s="18"/>
    </row>
    <row r="29" spans="1:15" x14ac:dyDescent="0.2">
      <c r="A29" s="20"/>
      <c r="B29" s="184" t="str">
        <f>B21</f>
        <v>REGIONAL DO CAPIM</v>
      </c>
      <c r="C29" s="185"/>
      <c r="D29" s="186"/>
      <c r="E29" s="181">
        <f>I21</f>
        <v>60000</v>
      </c>
      <c r="F29" s="181" t="s">
        <v>13</v>
      </c>
      <c r="G29" s="91">
        <f>'[1]DADOS DA OBRA'!E36</f>
        <v>20</v>
      </c>
      <c r="H29" s="87" t="s">
        <v>13</v>
      </c>
      <c r="I29" s="87">
        <v>1.25</v>
      </c>
      <c r="J29" s="105" t="s">
        <v>9</v>
      </c>
      <c r="K29" s="91">
        <f>ROUND((E29*G29*I29),2)</f>
        <v>1500000</v>
      </c>
      <c r="L29" s="17"/>
      <c r="M29" s="17"/>
      <c r="N29" s="17"/>
      <c r="O29" s="18"/>
    </row>
    <row r="30" spans="1:15" x14ac:dyDescent="0.2">
      <c r="A30" s="16"/>
      <c r="B30" s="109"/>
      <c r="C30" s="109"/>
      <c r="D30" s="109"/>
      <c r="E30" s="4"/>
      <c r="F30" s="109"/>
      <c r="G30" s="109"/>
      <c r="H30" s="109"/>
      <c r="I30" s="109"/>
      <c r="J30" s="109"/>
      <c r="K30" s="109"/>
      <c r="L30" s="90"/>
      <c r="M30" s="90"/>
      <c r="N30" s="90"/>
      <c r="O30" s="90"/>
    </row>
    <row r="31" spans="1:15" x14ac:dyDescent="0.2">
      <c r="A31" s="16"/>
      <c r="B31" s="28" t="s">
        <v>19</v>
      </c>
      <c r="C31" s="107">
        <f>K29</f>
        <v>1500000</v>
      </c>
      <c r="D31" s="29" t="s">
        <v>27</v>
      </c>
      <c r="E31" s="4"/>
      <c r="F31" s="109"/>
      <c r="G31" s="109"/>
      <c r="H31" s="109"/>
      <c r="I31" s="109"/>
      <c r="J31" s="109"/>
      <c r="K31" s="109"/>
      <c r="L31" s="90"/>
      <c r="M31" s="90"/>
      <c r="N31" s="90"/>
      <c r="O31" s="90"/>
    </row>
    <row r="32" spans="1:15" x14ac:dyDescent="0.2">
      <c r="A32" s="16"/>
      <c r="B32" s="109"/>
      <c r="C32" s="109"/>
      <c r="D32" s="109"/>
      <c r="E32" s="4"/>
      <c r="F32" s="109"/>
      <c r="G32" s="109"/>
      <c r="H32" s="109"/>
      <c r="I32" s="109"/>
      <c r="J32" s="109"/>
      <c r="K32" s="109"/>
      <c r="L32" s="90"/>
      <c r="M32" s="90"/>
      <c r="N32" s="90"/>
      <c r="O32" s="90"/>
    </row>
    <row r="33" spans="1:17" x14ac:dyDescent="0.2">
      <c r="A33" s="16"/>
      <c r="B33" s="109"/>
      <c r="C33" s="109"/>
      <c r="D33" s="109"/>
      <c r="E33" s="4"/>
      <c r="F33" s="109"/>
      <c r="G33" s="109"/>
      <c r="H33" s="109"/>
      <c r="I33" s="109"/>
      <c r="J33" s="109"/>
      <c r="K33" s="109"/>
      <c r="L33" s="90"/>
      <c r="M33" s="90"/>
      <c r="N33" s="90"/>
      <c r="O33" s="90"/>
    </row>
    <row r="34" spans="1:17" ht="29.25" customHeight="1" x14ac:dyDescent="0.2">
      <c r="A34" s="19" t="str">
        <f>'[1]ORÇAMENTO DESONERADO'!B31</f>
        <v>4.1.4</v>
      </c>
      <c r="B34" s="167" t="str">
        <f>'[1]ORÇAMENTO DESONERADO'!D31</f>
        <v>LIMPEZA MECANIZADA DE CAMADA VEGETAL, VEGETAÇÃO E PEQUENAS ÁRVORES (DIÂMETRO DE TRONCO MENOR QUE 0,20 M), COM TRATOR DE ESTEIRAS.AF_05/2018 (LIMPEZA DA JAZIDA)</v>
      </c>
      <c r="C34" s="167"/>
      <c r="D34" s="167"/>
      <c r="E34" s="167"/>
      <c r="F34" s="167"/>
      <c r="G34" s="167"/>
      <c r="H34" s="167"/>
      <c r="I34" s="167"/>
      <c r="J34" s="167"/>
      <c r="K34" s="167"/>
      <c r="L34" s="90"/>
      <c r="M34" s="90"/>
      <c r="N34" s="90"/>
      <c r="O34" s="90"/>
    </row>
    <row r="35" spans="1:17" x14ac:dyDescent="0.2">
      <c r="A35" s="20"/>
      <c r="B35" s="20"/>
      <c r="C35" s="16"/>
      <c r="D35" s="16"/>
      <c r="E35" s="16"/>
      <c r="F35" s="16"/>
      <c r="G35" s="16"/>
      <c r="H35" s="16"/>
      <c r="I35" s="16"/>
      <c r="J35" s="35"/>
      <c r="K35" s="90"/>
      <c r="L35" s="104"/>
      <c r="M35" s="104"/>
      <c r="N35" s="104"/>
      <c r="O35" s="104"/>
    </row>
    <row r="36" spans="1:17" x14ac:dyDescent="0.2">
      <c r="A36" s="11" t="s">
        <v>28</v>
      </c>
      <c r="B36" s="187" t="s">
        <v>29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04"/>
      <c r="M36" s="104"/>
      <c r="N36" s="104"/>
      <c r="O36" s="104"/>
    </row>
    <row r="37" spans="1:17" x14ac:dyDescent="0.2">
      <c r="A37" s="20"/>
      <c r="B37" s="20"/>
      <c r="C37" s="16"/>
      <c r="D37" s="16"/>
      <c r="E37" s="16"/>
      <c r="F37" s="16"/>
      <c r="G37" s="16"/>
      <c r="H37" s="16"/>
      <c r="I37" s="16"/>
      <c r="J37" s="35"/>
      <c r="K37" s="21"/>
      <c r="L37" s="90"/>
      <c r="M37" s="90"/>
      <c r="N37" s="90"/>
      <c r="O37" s="90"/>
    </row>
    <row r="38" spans="1:17" x14ac:dyDescent="0.2">
      <c r="A38" s="22"/>
      <c r="B38" s="3" t="s">
        <v>14</v>
      </c>
      <c r="C38" s="3" t="s">
        <v>23</v>
      </c>
      <c r="D38" s="3"/>
      <c r="E38" s="3" t="s">
        <v>30</v>
      </c>
      <c r="F38" s="3"/>
      <c r="G38" s="3" t="s">
        <v>17</v>
      </c>
      <c r="H38" s="36"/>
      <c r="I38" s="36"/>
      <c r="J38" s="36"/>
      <c r="K38" s="36"/>
      <c r="L38" s="17"/>
      <c r="M38" s="17"/>
      <c r="N38" s="17"/>
      <c r="O38" s="18"/>
      <c r="Q38" s="1">
        <v>7</v>
      </c>
    </row>
    <row r="39" spans="1:17" x14ac:dyDescent="0.2">
      <c r="A39" s="23"/>
      <c r="B39" s="81" t="str">
        <f>B12</f>
        <v>REGIONAL DO CAPIM</v>
      </c>
      <c r="C39" s="91">
        <f>I21</f>
        <v>60000</v>
      </c>
      <c r="D39" s="3" t="s">
        <v>31</v>
      </c>
      <c r="E39" s="91">
        <v>3</v>
      </c>
      <c r="F39" s="3" t="s">
        <v>9</v>
      </c>
      <c r="G39" s="91">
        <f>ROUND(C39/E39,2)</f>
        <v>20000</v>
      </c>
      <c r="H39" s="36"/>
      <c r="I39" s="36"/>
      <c r="J39" s="36"/>
      <c r="K39" s="36"/>
      <c r="L39" s="25"/>
      <c r="M39" s="25"/>
      <c r="N39" s="25"/>
      <c r="O39" s="25"/>
      <c r="Q39" s="1">
        <v>0.9</v>
      </c>
    </row>
    <row r="40" spans="1:17" x14ac:dyDescent="0.2">
      <c r="A40" s="20"/>
      <c r="B40" s="7"/>
      <c r="C40" s="7"/>
      <c r="D40" s="7"/>
      <c r="E40" s="7"/>
      <c r="F40" s="7"/>
      <c r="G40" s="7"/>
      <c r="H40" s="7"/>
      <c r="I40" s="7"/>
      <c r="J40" s="35"/>
      <c r="K40" s="104"/>
      <c r="L40" s="25"/>
      <c r="M40" s="25"/>
      <c r="N40" s="25"/>
      <c r="O40" s="25"/>
      <c r="Q40" s="1">
        <f>SUM(Q38:Q39)</f>
        <v>7.9</v>
      </c>
    </row>
    <row r="41" spans="1:17" x14ac:dyDescent="0.2">
      <c r="A41" s="20"/>
      <c r="B41" s="28" t="s">
        <v>19</v>
      </c>
      <c r="C41" s="107">
        <f>G39</f>
        <v>20000</v>
      </c>
      <c r="D41" s="29" t="s">
        <v>20</v>
      </c>
      <c r="E41" s="7"/>
      <c r="F41" s="7"/>
      <c r="G41" s="7"/>
      <c r="H41" s="7"/>
      <c r="I41" s="7"/>
      <c r="J41" s="35"/>
      <c r="K41" s="104"/>
      <c r="L41" s="104"/>
      <c r="M41" s="104"/>
      <c r="N41" s="104"/>
      <c r="O41" s="104"/>
    </row>
    <row r="42" spans="1:17" x14ac:dyDescent="0.2">
      <c r="A42" s="20"/>
      <c r="B42" s="7"/>
      <c r="C42" s="7"/>
      <c r="D42" s="16"/>
      <c r="E42" s="7"/>
      <c r="F42" s="7"/>
      <c r="G42" s="16"/>
      <c r="H42" s="7"/>
      <c r="I42" s="16"/>
      <c r="J42" s="7"/>
      <c r="K42" s="90"/>
      <c r="L42" s="104"/>
      <c r="M42" s="104"/>
      <c r="N42" s="104"/>
      <c r="O42" s="104"/>
    </row>
    <row r="43" spans="1:17" ht="27" customHeight="1" x14ac:dyDescent="0.2">
      <c r="A43" s="19" t="str">
        <f>'[1]ORÇAMENTO DESONERADO'!B32</f>
        <v>4.1.5</v>
      </c>
      <c r="B43" s="167" t="str">
        <f>'[1]ORÇAMENTO DESONERADO'!D32</f>
        <v>ESCAVAÇÃO HORIZONTAL, INCLUINDO CARGA E DESCARGA EM SOLO DE 1A CATEGORIA COM TRATOR DE ESTEIRAS (170HP/LÂMINA: 5,20M3). AF_07/2020 (MATERIAL DA JAZIDA)</v>
      </c>
      <c r="C43" s="167"/>
      <c r="D43" s="167"/>
      <c r="E43" s="167"/>
      <c r="F43" s="167"/>
      <c r="G43" s="167"/>
      <c r="H43" s="167"/>
      <c r="I43" s="167"/>
      <c r="J43" s="167"/>
      <c r="K43" s="167"/>
      <c r="L43" s="90"/>
      <c r="M43" s="90"/>
      <c r="N43" s="90"/>
      <c r="O43" s="90"/>
    </row>
    <row r="44" spans="1:17" x14ac:dyDescent="0.2">
      <c r="A44" s="20"/>
      <c r="B44" s="182" t="s">
        <v>14</v>
      </c>
      <c r="C44" s="182"/>
      <c r="D44" s="182"/>
      <c r="E44" s="3" t="s">
        <v>17</v>
      </c>
      <c r="F44" s="3"/>
      <c r="G44" s="3" t="s">
        <v>22</v>
      </c>
      <c r="H44" s="3"/>
      <c r="I44" s="182" t="s">
        <v>23</v>
      </c>
      <c r="J44" s="182"/>
      <c r="K44" s="24"/>
      <c r="L44" s="90"/>
      <c r="M44" s="90"/>
      <c r="N44" s="90"/>
      <c r="O44" s="90"/>
    </row>
    <row r="45" spans="1:17" x14ac:dyDescent="0.2">
      <c r="A45" s="20"/>
      <c r="B45" s="183" t="str">
        <f>B39</f>
        <v>REGIONAL DO CAPIM</v>
      </c>
      <c r="C45" s="183"/>
      <c r="D45" s="183"/>
      <c r="E45" s="91">
        <f>E21</f>
        <v>400000</v>
      </c>
      <c r="F45" s="3" t="s">
        <v>13</v>
      </c>
      <c r="G45" s="12">
        <v>0.3</v>
      </c>
      <c r="H45" s="105" t="s">
        <v>9</v>
      </c>
      <c r="I45" s="181">
        <f>ROUND((E45*G45),2)</f>
        <v>120000</v>
      </c>
      <c r="J45" s="181"/>
      <c r="K45" s="24"/>
      <c r="L45" s="90"/>
      <c r="M45" s="90"/>
      <c r="N45" s="90"/>
      <c r="O45" s="90"/>
    </row>
    <row r="46" spans="1:17" x14ac:dyDescent="0.2">
      <c r="A46" s="20"/>
      <c r="B46" s="26"/>
      <c r="C46" s="9"/>
      <c r="D46" s="7"/>
      <c r="E46" s="6"/>
      <c r="F46" s="35"/>
      <c r="G46" s="7"/>
      <c r="H46" s="35"/>
      <c r="I46" s="7"/>
      <c r="J46" s="35"/>
      <c r="K46" s="104"/>
      <c r="L46" s="90"/>
      <c r="M46" s="90"/>
      <c r="N46" s="90"/>
      <c r="O46" s="90"/>
    </row>
    <row r="47" spans="1:17" x14ac:dyDescent="0.2">
      <c r="A47" s="20"/>
      <c r="B47" s="28" t="s">
        <v>19</v>
      </c>
      <c r="C47" s="107">
        <f>I45</f>
        <v>120000</v>
      </c>
      <c r="D47" s="29" t="s">
        <v>24</v>
      </c>
      <c r="E47" s="7"/>
      <c r="F47" s="7"/>
      <c r="G47" s="7"/>
      <c r="H47" s="7"/>
      <c r="I47" s="7"/>
      <c r="J47" s="35"/>
      <c r="K47" s="104"/>
      <c r="L47" s="90"/>
      <c r="M47" s="90"/>
      <c r="N47" s="90"/>
      <c r="O47" s="90"/>
    </row>
    <row r="48" spans="1:17" x14ac:dyDescent="0.2">
      <c r="A48" s="20"/>
      <c r="B48" s="7"/>
      <c r="C48" s="7"/>
      <c r="D48" s="16"/>
      <c r="E48" s="7"/>
      <c r="F48" s="7"/>
      <c r="G48" s="16"/>
      <c r="H48" s="7"/>
      <c r="I48" s="16"/>
      <c r="J48" s="7"/>
      <c r="K48" s="90"/>
      <c r="L48" s="90"/>
      <c r="M48" s="90"/>
      <c r="N48" s="90"/>
      <c r="O48" s="90"/>
    </row>
    <row r="49" spans="1:15" x14ac:dyDescent="0.2">
      <c r="A49" s="19" t="str">
        <f>'[1]ORÇAMENTO DESONERADO'!B33</f>
        <v>4.1.6</v>
      </c>
      <c r="B49" s="20" t="str">
        <f>'[1]ORÇAMENTO DESONERADO'!D33</f>
        <v>TRANSPORTE COM CAMINHÃO BASCULANTE DE 14 M3, EM VIA URBANA EM LEITO NATURAL (UNIDADE: M3XKM). AF_01/2018</v>
      </c>
      <c r="C49" s="7"/>
      <c r="D49" s="16"/>
      <c r="E49" s="7"/>
      <c r="F49" s="7"/>
      <c r="G49" s="16"/>
      <c r="H49" s="7"/>
      <c r="I49" s="16"/>
      <c r="J49" s="7"/>
      <c r="K49" s="90"/>
      <c r="L49" s="90"/>
      <c r="M49" s="90"/>
      <c r="N49" s="90"/>
      <c r="O49" s="90"/>
    </row>
    <row r="50" spans="1:15" x14ac:dyDescent="0.2">
      <c r="A50" s="20"/>
      <c r="B50" s="7"/>
      <c r="C50" s="7"/>
      <c r="D50" s="16"/>
      <c r="E50" s="7"/>
      <c r="F50" s="7"/>
      <c r="G50" s="16"/>
      <c r="H50" s="7"/>
      <c r="I50" s="16"/>
      <c r="J50" s="7"/>
      <c r="K50" s="90"/>
      <c r="L50" s="90"/>
      <c r="M50" s="90"/>
      <c r="N50" s="90"/>
      <c r="O50" s="90"/>
    </row>
    <row r="51" spans="1:15" x14ac:dyDescent="0.2">
      <c r="A51" s="20"/>
      <c r="B51" s="182" t="s">
        <v>14</v>
      </c>
      <c r="C51" s="182"/>
      <c r="D51" s="182"/>
      <c r="E51" s="3" t="s">
        <v>23</v>
      </c>
      <c r="F51" s="3"/>
      <c r="G51" s="3" t="s">
        <v>25</v>
      </c>
      <c r="H51" s="87"/>
      <c r="I51" s="87" t="s">
        <v>26</v>
      </c>
      <c r="J51" s="3"/>
      <c r="K51" s="105" t="s">
        <v>27</v>
      </c>
      <c r="L51" s="90"/>
      <c r="M51" s="90"/>
      <c r="N51" s="90"/>
      <c r="O51" s="90"/>
    </row>
    <row r="52" spans="1:15" x14ac:dyDescent="0.2">
      <c r="A52" s="20"/>
      <c r="B52" s="183" t="str">
        <f>B45</f>
        <v>REGIONAL DO CAPIM</v>
      </c>
      <c r="C52" s="183"/>
      <c r="D52" s="183"/>
      <c r="E52" s="91">
        <f>C47</f>
        <v>120000</v>
      </c>
      <c r="F52" s="3" t="s">
        <v>13</v>
      </c>
      <c r="G52" s="12">
        <f>'[1]DADOS DA OBRA'!E35</f>
        <v>30</v>
      </c>
      <c r="H52" s="87" t="s">
        <v>13</v>
      </c>
      <c r="I52" s="87">
        <v>1.25</v>
      </c>
      <c r="J52" s="105" t="s">
        <v>9</v>
      </c>
      <c r="K52" s="91">
        <f>ROUND((E52*G52*I52),2)</f>
        <v>4500000</v>
      </c>
      <c r="L52" s="90"/>
      <c r="M52" s="90"/>
      <c r="N52" s="90"/>
      <c r="O52" s="90"/>
    </row>
    <row r="53" spans="1:15" x14ac:dyDescent="0.2">
      <c r="A53" s="20"/>
      <c r="B53" s="7"/>
      <c r="C53" s="7"/>
      <c r="D53" s="16"/>
      <c r="E53" s="7"/>
      <c r="F53" s="7"/>
      <c r="G53" s="16"/>
      <c r="H53" s="7"/>
      <c r="I53" s="16"/>
      <c r="J53" s="7"/>
      <c r="K53" s="90"/>
      <c r="L53" s="90"/>
      <c r="M53" s="90"/>
      <c r="N53" s="90"/>
      <c r="O53" s="90"/>
    </row>
    <row r="54" spans="1:15" x14ac:dyDescent="0.2">
      <c r="A54" s="20"/>
      <c r="B54" s="28" t="s">
        <v>19</v>
      </c>
      <c r="C54" s="107">
        <f>K52</f>
        <v>4500000</v>
      </c>
      <c r="D54" s="29" t="s">
        <v>27</v>
      </c>
      <c r="E54" s="7"/>
      <c r="F54" s="7"/>
      <c r="G54" s="16"/>
      <c r="H54" s="7"/>
      <c r="I54" s="16"/>
      <c r="J54" s="7"/>
      <c r="K54" s="90"/>
      <c r="L54" s="90"/>
      <c r="M54" s="90"/>
      <c r="N54" s="90"/>
      <c r="O54" s="90"/>
    </row>
    <row r="55" spans="1:15" x14ac:dyDescent="0.2">
      <c r="A55" s="20"/>
      <c r="B55" s="7"/>
      <c r="C55" s="7"/>
      <c r="D55" s="16"/>
      <c r="E55" s="7"/>
      <c r="F55" s="7"/>
      <c r="G55" s="16"/>
      <c r="H55" s="7"/>
      <c r="I55" s="16"/>
      <c r="J55" s="7"/>
      <c r="K55" s="90"/>
      <c r="L55" s="90"/>
      <c r="M55" s="90"/>
      <c r="N55" s="90"/>
      <c r="O55" s="90"/>
    </row>
    <row r="56" spans="1:15" x14ac:dyDescent="0.2">
      <c r="A56" s="19" t="str">
        <f>'[1]ORÇAMENTO DESONERADO'!B34</f>
        <v>4.1.7</v>
      </c>
      <c r="B56" s="20" t="str">
        <f>'[1]ORÇAMENTO DESONERADO'!D34</f>
        <v>REGULARIZAÇÃO E COMPACTAÇÃO DE SUBLEITO DE SOLO PREDOMINANTEMENTE ARGILOSO. AF_11/2019</v>
      </c>
      <c r="C56" s="7"/>
      <c r="D56" s="16"/>
      <c r="E56" s="7"/>
      <c r="F56" s="7"/>
      <c r="G56" s="16"/>
      <c r="H56" s="7"/>
      <c r="I56" s="16"/>
      <c r="J56" s="7"/>
      <c r="K56" s="90"/>
      <c r="L56" s="90"/>
      <c r="M56" s="90"/>
      <c r="N56" s="90"/>
      <c r="O56" s="90"/>
    </row>
    <row r="57" spans="1:15" x14ac:dyDescent="0.2">
      <c r="A57" s="19"/>
      <c r="B57" s="20"/>
      <c r="C57" s="7"/>
      <c r="D57" s="16"/>
      <c r="E57" s="7"/>
      <c r="F57" s="7"/>
      <c r="G57" s="16"/>
      <c r="H57" s="7"/>
      <c r="I57" s="16"/>
      <c r="J57" s="7"/>
      <c r="K57" s="90"/>
      <c r="L57" s="90"/>
      <c r="M57" s="90"/>
      <c r="N57" s="90"/>
      <c r="O57" s="90"/>
    </row>
    <row r="58" spans="1:15" x14ac:dyDescent="0.2">
      <c r="A58" s="19"/>
      <c r="B58" s="85" t="s">
        <v>14</v>
      </c>
      <c r="C58" s="105" t="s">
        <v>32</v>
      </c>
      <c r="D58" s="3"/>
      <c r="E58" s="105" t="s">
        <v>16</v>
      </c>
      <c r="F58" s="27"/>
      <c r="G58" s="38" t="s">
        <v>33</v>
      </c>
      <c r="H58" s="7"/>
      <c r="I58" s="16"/>
      <c r="J58" s="7"/>
      <c r="K58" s="90"/>
      <c r="L58" s="17"/>
      <c r="M58" s="17"/>
      <c r="N58" s="90"/>
      <c r="O58" s="18"/>
    </row>
    <row r="59" spans="1:15" x14ac:dyDescent="0.2">
      <c r="A59" s="19"/>
      <c r="B59" s="37" t="str">
        <f>B52</f>
        <v>REGIONAL DO CAPIM</v>
      </c>
      <c r="C59" s="39">
        <f>E12</f>
        <v>50000</v>
      </c>
      <c r="D59" s="105" t="s">
        <v>13</v>
      </c>
      <c r="E59" s="39">
        <v>8</v>
      </c>
      <c r="F59" s="105" t="s">
        <v>9</v>
      </c>
      <c r="G59" s="80">
        <f>ROUND((C59*E59),2)</f>
        <v>400000</v>
      </c>
      <c r="H59" s="7"/>
      <c r="I59" s="16"/>
      <c r="J59" s="7"/>
      <c r="K59" s="90"/>
      <c r="L59" s="90"/>
      <c r="M59" s="90"/>
      <c r="N59" s="90"/>
      <c r="O59" s="90"/>
    </row>
    <row r="60" spans="1:15" x14ac:dyDescent="0.2">
      <c r="A60" s="19"/>
      <c r="B60" s="35"/>
      <c r="C60" s="9"/>
      <c r="D60" s="7"/>
      <c r="E60" s="9"/>
      <c r="F60" s="7"/>
      <c r="G60" s="9"/>
      <c r="H60" s="7"/>
      <c r="I60" s="16"/>
      <c r="J60" s="7"/>
      <c r="K60" s="90"/>
      <c r="L60" s="90"/>
      <c r="M60" s="90"/>
      <c r="N60" s="90"/>
      <c r="O60" s="90"/>
    </row>
    <row r="61" spans="1:15" x14ac:dyDescent="0.2">
      <c r="A61" s="19"/>
      <c r="B61" s="28" t="s">
        <v>19</v>
      </c>
      <c r="C61" s="107">
        <f>G59</f>
        <v>400000</v>
      </c>
      <c r="D61" s="40" t="s">
        <v>20</v>
      </c>
      <c r="E61" s="7"/>
      <c r="F61" s="7"/>
      <c r="G61" s="7"/>
      <c r="H61" s="7"/>
      <c r="I61" s="16"/>
      <c r="J61" s="7"/>
      <c r="K61" s="90"/>
      <c r="L61" s="90"/>
      <c r="M61" s="90"/>
      <c r="N61" s="90"/>
      <c r="O61" s="90"/>
    </row>
    <row r="62" spans="1:15" x14ac:dyDescent="0.2">
      <c r="A62" s="19"/>
      <c r="B62" s="7"/>
      <c r="C62" s="7"/>
      <c r="D62" s="7"/>
      <c r="E62" s="7"/>
      <c r="F62" s="7"/>
      <c r="G62" s="7"/>
      <c r="H62" s="7"/>
      <c r="I62" s="16"/>
      <c r="J62" s="7"/>
      <c r="K62" s="90"/>
      <c r="L62" s="90"/>
      <c r="M62" s="90"/>
      <c r="N62" s="90"/>
      <c r="O62" s="90"/>
    </row>
    <row r="63" spans="1:15" x14ac:dyDescent="0.2">
      <c r="A63" s="51" t="s">
        <v>34</v>
      </c>
      <c r="B63" s="7"/>
      <c r="C63" s="7"/>
      <c r="D63" s="7"/>
      <c r="E63" s="7"/>
      <c r="F63" s="7"/>
      <c r="G63" s="7"/>
      <c r="H63" s="7"/>
      <c r="I63" s="16"/>
      <c r="J63" s="7"/>
      <c r="K63" s="90"/>
      <c r="L63" s="90"/>
      <c r="M63" s="90"/>
      <c r="N63" s="90"/>
      <c r="O63" s="90"/>
    </row>
    <row r="64" spans="1:15" x14ac:dyDescent="0.2">
      <c r="A64" s="19"/>
      <c r="B64" s="20"/>
      <c r="C64" s="7"/>
      <c r="D64" s="16"/>
      <c r="E64" s="7"/>
      <c r="F64" s="7"/>
      <c r="G64" s="16"/>
      <c r="H64" s="7"/>
      <c r="I64" s="16"/>
      <c r="J64" s="7"/>
      <c r="K64" s="90"/>
      <c r="L64" s="90"/>
      <c r="M64" s="90"/>
      <c r="N64" s="90"/>
      <c r="O64" s="90"/>
    </row>
    <row r="65" spans="1:15" x14ac:dyDescent="0.2">
      <c r="A65" s="93" t="str">
        <f>'[1]ORÇAMENTO DESONERADO'!B36</f>
        <v>4.2</v>
      </c>
      <c r="B65" s="189" t="str">
        <f>'[1]ORÇAMENTO DESONERADO'!D36</f>
        <v>REGULARIZAÇÃO DA SUB-BASE</v>
      </c>
      <c r="C65" s="172"/>
      <c r="D65" s="172"/>
      <c r="E65" s="172"/>
      <c r="F65" s="172"/>
      <c r="G65" s="172"/>
      <c r="H65" s="172"/>
      <c r="I65" s="172"/>
      <c r="J65" s="172"/>
      <c r="K65" s="173"/>
      <c r="L65" s="90"/>
      <c r="M65" s="90"/>
      <c r="N65" s="90"/>
      <c r="O65" s="90"/>
    </row>
    <row r="66" spans="1:15" x14ac:dyDescent="0.2">
      <c r="A66" s="19"/>
      <c r="B66" s="20"/>
      <c r="C66" s="7"/>
      <c r="D66" s="16"/>
      <c r="E66" s="7"/>
      <c r="F66" s="7"/>
      <c r="G66" s="16"/>
      <c r="H66" s="7"/>
      <c r="I66" s="16"/>
      <c r="J66" s="7"/>
      <c r="K66" s="90"/>
      <c r="L66" s="90"/>
      <c r="M66" s="90"/>
      <c r="N66" s="90"/>
      <c r="O66" s="90"/>
    </row>
    <row r="67" spans="1:15" x14ac:dyDescent="0.2">
      <c r="A67" s="19" t="str">
        <f>'[1]ORÇAMENTO DESONERADO'!B37</f>
        <v>4.2.1</v>
      </c>
      <c r="B67" s="167" t="str">
        <f>'[1]ORÇAMENTO DESONERADO'!D37</f>
        <v>ESCAVAÇÃO HORIZONTAL, INCLUINDO CARGA E DESCARGA EM SOLO DE 1A CATEGORIA COM TRATOR DE ESTEIRAS (170HP/LÂMINA: 5,20M3). AF_07/2020 (MATERIAL DA JAZIDA)</v>
      </c>
      <c r="C67" s="167"/>
      <c r="D67" s="167"/>
      <c r="E67" s="167"/>
      <c r="F67" s="167"/>
      <c r="G67" s="167"/>
      <c r="H67" s="167"/>
      <c r="I67" s="167"/>
      <c r="J67" s="167"/>
      <c r="K67" s="167"/>
      <c r="L67" s="90"/>
      <c r="M67" s="90"/>
      <c r="N67" s="90"/>
      <c r="O67" s="90"/>
    </row>
    <row r="68" spans="1:15" x14ac:dyDescent="0.2">
      <c r="A68" s="20"/>
      <c r="B68" s="89"/>
      <c r="C68" s="89"/>
      <c r="D68" s="89"/>
      <c r="E68" s="112"/>
      <c r="F68" s="112"/>
      <c r="G68" s="112"/>
      <c r="H68" s="112"/>
      <c r="I68" s="16"/>
      <c r="J68" s="35"/>
      <c r="K68" s="24"/>
      <c r="L68" s="90"/>
      <c r="M68" s="90"/>
      <c r="N68" s="90"/>
      <c r="O68" s="90"/>
    </row>
    <row r="69" spans="1:15" x14ac:dyDescent="0.2">
      <c r="A69" s="20"/>
      <c r="B69" s="182" t="s">
        <v>14</v>
      </c>
      <c r="C69" s="182"/>
      <c r="D69" s="182"/>
      <c r="E69" s="3" t="s">
        <v>17</v>
      </c>
      <c r="F69" s="3"/>
      <c r="G69" s="3" t="s">
        <v>22</v>
      </c>
      <c r="H69" s="3"/>
      <c r="I69" s="182" t="s">
        <v>23</v>
      </c>
      <c r="J69" s="182"/>
      <c r="K69" s="90"/>
      <c r="L69" s="90"/>
      <c r="M69" s="90"/>
      <c r="N69" s="90"/>
      <c r="O69" s="90"/>
    </row>
    <row r="70" spans="1:15" x14ac:dyDescent="0.2">
      <c r="A70" s="16"/>
      <c r="B70" s="183" t="str">
        <f>B39</f>
        <v>REGIONAL DO CAPIM</v>
      </c>
      <c r="C70" s="183"/>
      <c r="D70" s="183"/>
      <c r="E70" s="91">
        <f>'[1]2.SER.PREL.'!H56</f>
        <v>350000</v>
      </c>
      <c r="F70" s="3" t="s">
        <v>13</v>
      </c>
      <c r="G70" s="12">
        <v>0.15</v>
      </c>
      <c r="H70" s="105" t="s">
        <v>9</v>
      </c>
      <c r="I70" s="181">
        <f>ROUND((E70*G70),2)</f>
        <v>52500</v>
      </c>
      <c r="J70" s="181"/>
      <c r="K70" s="90"/>
      <c r="L70" s="90"/>
      <c r="M70" s="90"/>
      <c r="N70" s="90"/>
      <c r="O70" s="90"/>
    </row>
    <row r="71" spans="1:15" x14ac:dyDescent="0.2">
      <c r="A71" s="16"/>
      <c r="B71" s="109"/>
      <c r="C71" s="109"/>
      <c r="D71" s="109"/>
      <c r="E71" s="4"/>
      <c r="F71" s="109"/>
      <c r="G71" s="109"/>
      <c r="H71" s="109"/>
      <c r="I71" s="109"/>
      <c r="J71" s="109"/>
      <c r="K71" s="109"/>
      <c r="L71" s="90"/>
      <c r="M71" s="90"/>
      <c r="N71" s="90"/>
      <c r="O71" s="90"/>
    </row>
    <row r="72" spans="1:15" x14ac:dyDescent="0.2">
      <c r="A72" s="16"/>
      <c r="B72" s="28" t="s">
        <v>19</v>
      </c>
      <c r="C72" s="107">
        <f>I70</f>
        <v>52500</v>
      </c>
      <c r="D72" s="29" t="s">
        <v>24</v>
      </c>
      <c r="E72" s="4"/>
      <c r="F72" s="109"/>
      <c r="G72" s="109"/>
      <c r="H72" s="109"/>
      <c r="I72" s="109"/>
      <c r="J72" s="109"/>
      <c r="K72" s="109"/>
      <c r="L72" s="90"/>
      <c r="M72" s="90"/>
      <c r="N72" s="90"/>
      <c r="O72" s="90"/>
    </row>
    <row r="73" spans="1:15" x14ac:dyDescent="0.2">
      <c r="A73" s="19"/>
      <c r="B73" s="20"/>
      <c r="C73" s="7"/>
      <c r="D73" s="16"/>
      <c r="E73" s="7"/>
      <c r="F73" s="7"/>
      <c r="G73" s="16"/>
      <c r="H73" s="7"/>
      <c r="I73" s="16"/>
      <c r="J73" s="7"/>
      <c r="K73" s="90"/>
      <c r="L73" s="90"/>
      <c r="M73" s="90"/>
      <c r="N73" s="90"/>
      <c r="O73" s="90"/>
    </row>
    <row r="74" spans="1:15" x14ac:dyDescent="0.2">
      <c r="A74" s="19" t="str">
        <f>'[1]ORÇAMENTO DESONERADO'!B38</f>
        <v>4.2.2</v>
      </c>
      <c r="B74" s="20" t="str">
        <f>'[1]ORÇAMENTO DESONERADO'!D38</f>
        <v>TRANSPORTE COM CAMINHÃO BASCULANTE DE 14 M3, EM VIA URBANA EM LEITO NATURAL (UNIDADE: M3XKM). AF_01/2018</v>
      </c>
      <c r="C74" s="7"/>
      <c r="D74" s="16"/>
      <c r="E74" s="7"/>
      <c r="F74" s="7"/>
      <c r="G74" s="16"/>
      <c r="H74" s="7"/>
      <c r="I74" s="16"/>
      <c r="J74" s="7"/>
      <c r="K74" s="90"/>
      <c r="L74" s="90"/>
      <c r="M74" s="90"/>
      <c r="N74" s="90"/>
      <c r="O74" s="90"/>
    </row>
    <row r="75" spans="1:15" x14ac:dyDescent="0.2">
      <c r="A75" s="20"/>
      <c r="B75" s="7"/>
      <c r="C75" s="7"/>
      <c r="D75" s="16"/>
      <c r="E75" s="7"/>
      <c r="F75" s="7"/>
      <c r="G75" s="16"/>
      <c r="H75" s="7"/>
      <c r="I75" s="16"/>
      <c r="J75" s="7"/>
      <c r="K75" s="90"/>
      <c r="L75" s="90"/>
      <c r="M75" s="90"/>
      <c r="N75" s="90"/>
      <c r="O75" s="90"/>
    </row>
    <row r="76" spans="1:15" x14ac:dyDescent="0.2">
      <c r="A76" s="20"/>
      <c r="B76" s="182" t="s">
        <v>14</v>
      </c>
      <c r="C76" s="182"/>
      <c r="D76" s="182"/>
      <c r="E76" s="3" t="s">
        <v>23</v>
      </c>
      <c r="F76" s="3"/>
      <c r="G76" s="3" t="s">
        <v>25</v>
      </c>
      <c r="H76" s="87"/>
      <c r="I76" s="87" t="s">
        <v>26</v>
      </c>
      <c r="J76" s="3"/>
      <c r="K76" s="105" t="s">
        <v>27</v>
      </c>
      <c r="L76" s="90"/>
      <c r="M76" s="90"/>
      <c r="N76" s="90"/>
      <c r="O76" s="90"/>
    </row>
    <row r="77" spans="1:15" x14ac:dyDescent="0.2">
      <c r="A77" s="20"/>
      <c r="B77" s="183" t="str">
        <f>B70</f>
        <v>REGIONAL DO CAPIM</v>
      </c>
      <c r="C77" s="183"/>
      <c r="D77" s="183"/>
      <c r="E77" s="91">
        <f>C72</f>
        <v>52500</v>
      </c>
      <c r="F77" s="3" t="s">
        <v>13</v>
      </c>
      <c r="G77" s="12">
        <f>'[1]DADOS DA OBRA'!E35</f>
        <v>30</v>
      </c>
      <c r="H77" s="87" t="s">
        <v>13</v>
      </c>
      <c r="I77" s="87">
        <v>1.25</v>
      </c>
      <c r="J77" s="105" t="s">
        <v>9</v>
      </c>
      <c r="K77" s="91">
        <f>ROUND((E77*G77*I77),2)</f>
        <v>1968750</v>
      </c>
      <c r="L77" s="90"/>
      <c r="M77" s="90"/>
      <c r="N77" s="90"/>
      <c r="O77" s="90"/>
    </row>
    <row r="78" spans="1:15" x14ac:dyDescent="0.2">
      <c r="A78" s="20"/>
      <c r="B78" s="7"/>
      <c r="C78" s="7"/>
      <c r="D78" s="16"/>
      <c r="E78" s="7"/>
      <c r="F78" s="7"/>
      <c r="G78" s="16"/>
      <c r="H78" s="7"/>
      <c r="I78" s="16"/>
      <c r="J78" s="7"/>
      <c r="K78" s="90"/>
      <c r="L78" s="90"/>
      <c r="M78" s="90"/>
      <c r="N78" s="90"/>
      <c r="O78" s="90"/>
    </row>
    <row r="79" spans="1:15" x14ac:dyDescent="0.2">
      <c r="A79" s="20"/>
      <c r="B79" s="28" t="s">
        <v>19</v>
      </c>
      <c r="C79" s="107">
        <f>K77</f>
        <v>1968750</v>
      </c>
      <c r="D79" s="29" t="s">
        <v>27</v>
      </c>
      <c r="E79" s="7"/>
      <c r="F79" s="7"/>
      <c r="G79" s="16"/>
      <c r="H79" s="7"/>
      <c r="I79" s="16"/>
      <c r="J79" s="7"/>
      <c r="K79" s="90"/>
      <c r="L79" s="90"/>
      <c r="M79" s="90"/>
      <c r="N79" s="90"/>
      <c r="O79" s="90"/>
    </row>
    <row r="80" spans="1:15" x14ac:dyDescent="0.2">
      <c r="A80" s="20"/>
      <c r="B80" s="7"/>
      <c r="C80" s="7"/>
      <c r="D80" s="16"/>
      <c r="E80" s="7"/>
      <c r="F80" s="7"/>
      <c r="G80" s="16"/>
      <c r="H80" s="7"/>
      <c r="I80" s="16"/>
      <c r="J80" s="7"/>
      <c r="K80" s="90"/>
      <c r="L80" s="90"/>
      <c r="M80" s="90"/>
      <c r="N80" s="90"/>
      <c r="O80" s="90"/>
    </row>
    <row r="81" spans="1:15" x14ac:dyDescent="0.2">
      <c r="A81" s="19" t="str">
        <f>'[1]ORÇAMENTO DESONERADO'!B39</f>
        <v>4.2.3</v>
      </c>
      <c r="B81" s="167" t="str">
        <f>'[1]ORÇAMENTO DESONERADO'!D39</f>
        <v>EXECUÇÃO E COMPACTAÇÃO DE BASE E OU SUB BASE PARA PAVIMENTAÇÃO DE SOLOS DE COMPORTAMENTO LATERÍTICO (ARENOSO) - EXCLUSIVE ESCAVAÇÃO, CARGA E TRANSPORTE</v>
      </c>
      <c r="C81" s="167"/>
      <c r="D81" s="167"/>
      <c r="E81" s="167"/>
      <c r="F81" s="167"/>
      <c r="G81" s="167"/>
      <c r="H81" s="167"/>
      <c r="I81" s="167"/>
      <c r="J81" s="167"/>
      <c r="K81" s="167"/>
      <c r="L81" s="17"/>
      <c r="M81" s="17"/>
      <c r="N81" s="17"/>
      <c r="O81" s="18"/>
    </row>
    <row r="82" spans="1:15" x14ac:dyDescent="0.2">
      <c r="A82" s="19"/>
      <c r="B82" s="20"/>
      <c r="C82" s="7"/>
      <c r="D82" s="16"/>
      <c r="E82" s="7"/>
      <c r="F82" s="7"/>
      <c r="G82" s="16"/>
      <c r="H82" s="7"/>
      <c r="I82" s="16"/>
      <c r="J82" s="7"/>
      <c r="K82" s="90"/>
      <c r="L82" s="90"/>
      <c r="M82" s="90"/>
      <c r="N82" s="90"/>
      <c r="O82" s="90"/>
    </row>
    <row r="83" spans="1:15" x14ac:dyDescent="0.2">
      <c r="A83" s="19"/>
      <c r="B83" s="85" t="s">
        <v>14</v>
      </c>
      <c r="C83" s="105" t="s">
        <v>32</v>
      </c>
      <c r="D83" s="3"/>
      <c r="E83" s="105" t="s">
        <v>16</v>
      </c>
      <c r="F83" s="126"/>
      <c r="G83" s="3" t="s">
        <v>22</v>
      </c>
      <c r="H83" s="3"/>
      <c r="I83" s="182" t="s">
        <v>23</v>
      </c>
      <c r="J83" s="182"/>
      <c r="K83" s="90"/>
    </row>
    <row r="84" spans="1:15" x14ac:dyDescent="0.2">
      <c r="A84" s="19"/>
      <c r="B84" s="37" t="str">
        <f>B77</f>
        <v>REGIONAL DO CAPIM</v>
      </c>
      <c r="C84" s="39">
        <f>E12</f>
        <v>50000</v>
      </c>
      <c r="D84" s="105" t="s">
        <v>13</v>
      </c>
      <c r="E84" s="39">
        <f>'[1]DADOS DA OBRA'!G11</f>
        <v>7</v>
      </c>
      <c r="F84" s="126" t="s">
        <v>13</v>
      </c>
      <c r="G84" s="12">
        <v>0.15</v>
      </c>
      <c r="H84" s="105" t="s">
        <v>9</v>
      </c>
      <c r="I84" s="181">
        <f>C84*E84*G84</f>
        <v>52500</v>
      </c>
      <c r="J84" s="181"/>
      <c r="K84" s="90"/>
      <c r="L84" s="90"/>
      <c r="M84" s="90"/>
      <c r="N84" s="90"/>
      <c r="O84" s="90"/>
    </row>
    <row r="85" spans="1:15" x14ac:dyDescent="0.2">
      <c r="A85" s="19"/>
      <c r="B85" s="35"/>
      <c r="C85" s="9"/>
      <c r="D85" s="7"/>
      <c r="E85" s="9"/>
      <c r="F85" s="7"/>
      <c r="G85" s="9"/>
      <c r="H85" s="7"/>
      <c r="I85" s="16"/>
      <c r="J85" s="7"/>
      <c r="K85" s="90"/>
      <c r="L85" s="90"/>
      <c r="M85" s="90"/>
      <c r="N85" s="90"/>
      <c r="O85" s="90"/>
    </row>
    <row r="86" spans="1:15" x14ac:dyDescent="0.2">
      <c r="A86" s="19"/>
      <c r="B86" s="28" t="s">
        <v>19</v>
      </c>
      <c r="C86" s="107">
        <f>I84</f>
        <v>52500</v>
      </c>
      <c r="D86" s="40" t="s">
        <v>24</v>
      </c>
      <c r="E86" s="7"/>
      <c r="F86" s="7"/>
      <c r="G86" s="7"/>
      <c r="H86" s="7"/>
      <c r="I86" s="16"/>
      <c r="J86" s="7"/>
      <c r="K86" s="90"/>
      <c r="L86" s="90"/>
      <c r="M86" s="90"/>
      <c r="N86" s="90"/>
      <c r="O86" s="90"/>
    </row>
    <row r="87" spans="1:15" x14ac:dyDescent="0.2">
      <c r="A87" s="19"/>
      <c r="B87" s="20"/>
      <c r="C87" s="7"/>
      <c r="D87" s="16"/>
      <c r="E87" s="7"/>
      <c r="F87" s="7"/>
      <c r="G87" s="16"/>
      <c r="H87" s="7"/>
      <c r="I87" s="16"/>
      <c r="J87" s="7"/>
      <c r="K87" s="90"/>
      <c r="L87" s="90"/>
      <c r="M87" s="90"/>
      <c r="N87" s="90"/>
      <c r="O87" s="90"/>
    </row>
    <row r="88" spans="1:15" x14ac:dyDescent="0.2">
      <c r="A88" s="93" t="str">
        <f>'[1]ORÇAMENTO DESONERADO'!B41</f>
        <v>4.3</v>
      </c>
      <c r="B88" s="189" t="str">
        <f>'[1]ORÇAMENTO DESONERADO'!D41</f>
        <v>REGULARIZAÇÃO DA BASE</v>
      </c>
      <c r="C88" s="172"/>
      <c r="D88" s="172"/>
      <c r="E88" s="172"/>
      <c r="F88" s="172"/>
      <c r="G88" s="172"/>
      <c r="H88" s="172"/>
      <c r="I88" s="172"/>
      <c r="J88" s="172"/>
      <c r="K88" s="173"/>
      <c r="L88" s="90"/>
      <c r="M88" s="90"/>
      <c r="N88" s="90"/>
      <c r="O88" s="90"/>
    </row>
    <row r="89" spans="1:15" x14ac:dyDescent="0.2">
      <c r="A89" s="19"/>
      <c r="B89" s="20"/>
      <c r="C89" s="7"/>
      <c r="D89" s="16"/>
      <c r="E89" s="7"/>
      <c r="F89" s="7"/>
      <c r="G89" s="16"/>
      <c r="H89" s="7"/>
      <c r="I89" s="16"/>
      <c r="J89" s="7"/>
      <c r="K89" s="90"/>
      <c r="L89" s="90"/>
      <c r="M89" s="90"/>
      <c r="N89" s="90"/>
      <c r="O89" s="90"/>
    </row>
    <row r="90" spans="1:15" x14ac:dyDescent="0.2">
      <c r="A90" s="19" t="str">
        <f>'[1]ORÇAMENTO DESONERADO'!B42</f>
        <v>4.3.1</v>
      </c>
      <c r="B90" s="167" t="str">
        <f>'[1]ORÇAMENTO DESONERADO'!D42</f>
        <v>ESCAVAÇÃO HORIZONTAL, INCLUINDO CARGA E DESCARGA EM SOLO DE 1A CATEGORIA COM TRATOR DE ESTEIRAS (170HP/LÂMINA: 5,20M3). AF_07/2020 (MATERIAL DA JAZIDA)</v>
      </c>
      <c r="C90" s="167"/>
      <c r="D90" s="167"/>
      <c r="E90" s="167"/>
      <c r="F90" s="167"/>
      <c r="G90" s="167"/>
      <c r="H90" s="167"/>
      <c r="I90" s="167"/>
      <c r="J90" s="167"/>
      <c r="K90" s="167"/>
      <c r="L90" s="90"/>
      <c r="M90" s="90"/>
      <c r="N90" s="90"/>
      <c r="O90" s="90"/>
    </row>
    <row r="91" spans="1:15" x14ac:dyDescent="0.2">
      <c r="A91" s="20"/>
      <c r="B91" s="89"/>
      <c r="C91" s="89"/>
      <c r="D91" s="89"/>
      <c r="E91" s="112"/>
      <c r="F91" s="112"/>
      <c r="G91" s="112"/>
      <c r="H91" s="112"/>
      <c r="I91" s="16"/>
      <c r="J91" s="35"/>
      <c r="K91" s="24"/>
      <c r="L91" s="90"/>
      <c r="M91" s="90"/>
      <c r="N91" s="90"/>
      <c r="O91" s="90"/>
    </row>
    <row r="92" spans="1:15" x14ac:dyDescent="0.2">
      <c r="A92" s="20"/>
      <c r="B92" s="182" t="s">
        <v>14</v>
      </c>
      <c r="C92" s="182"/>
      <c r="D92" s="182"/>
      <c r="E92" s="3" t="s">
        <v>17</v>
      </c>
      <c r="F92" s="3"/>
      <c r="G92" s="3" t="s">
        <v>22</v>
      </c>
      <c r="H92" s="3"/>
      <c r="I92" s="182" t="s">
        <v>23</v>
      </c>
      <c r="J92" s="182"/>
      <c r="K92" s="90"/>
      <c r="L92" s="90"/>
      <c r="M92" s="90"/>
      <c r="N92" s="90"/>
      <c r="O92" s="90"/>
    </row>
    <row r="93" spans="1:15" x14ac:dyDescent="0.2">
      <c r="A93" s="16"/>
      <c r="B93" s="183" t="str">
        <f>B12</f>
        <v>REGIONAL DO CAPIM</v>
      </c>
      <c r="C93" s="183"/>
      <c r="D93" s="183"/>
      <c r="E93" s="91">
        <f>E70</f>
        <v>350000</v>
      </c>
      <c r="F93" s="3" t="s">
        <v>13</v>
      </c>
      <c r="G93" s="12">
        <v>0.15</v>
      </c>
      <c r="H93" s="105" t="s">
        <v>9</v>
      </c>
      <c r="I93" s="181">
        <f>ROUND((E93*G93),2)</f>
        <v>52500</v>
      </c>
      <c r="J93" s="181"/>
      <c r="K93" s="90"/>
      <c r="L93" s="90"/>
      <c r="M93" s="90"/>
      <c r="N93" s="90"/>
      <c r="O93" s="90"/>
    </row>
    <row r="94" spans="1:15" x14ac:dyDescent="0.2">
      <c r="A94" s="16"/>
      <c r="B94" s="109"/>
      <c r="C94" s="109"/>
      <c r="D94" s="109"/>
      <c r="E94" s="4"/>
      <c r="F94" s="109"/>
      <c r="G94" s="109"/>
      <c r="H94" s="109"/>
      <c r="I94" s="109"/>
      <c r="J94" s="109"/>
      <c r="K94" s="109"/>
      <c r="L94" s="90"/>
      <c r="M94" s="90"/>
      <c r="N94" s="90"/>
      <c r="O94" s="90"/>
    </row>
    <row r="95" spans="1:15" x14ac:dyDescent="0.2">
      <c r="A95" s="16"/>
      <c r="B95" s="28" t="s">
        <v>19</v>
      </c>
      <c r="C95" s="107">
        <f>I93</f>
        <v>52500</v>
      </c>
      <c r="D95" s="29" t="s">
        <v>24</v>
      </c>
      <c r="E95" s="4"/>
      <c r="F95" s="109"/>
      <c r="G95" s="109"/>
      <c r="H95" s="109"/>
      <c r="I95" s="109"/>
      <c r="J95" s="109"/>
      <c r="K95" s="109"/>
      <c r="L95" s="90"/>
      <c r="M95" s="90"/>
      <c r="N95" s="90"/>
      <c r="O95" s="90"/>
    </row>
    <row r="96" spans="1:15" x14ac:dyDescent="0.2">
      <c r="A96" s="19"/>
      <c r="B96" s="20"/>
      <c r="C96" s="7"/>
      <c r="D96" s="16"/>
      <c r="E96" s="7"/>
      <c r="F96" s="7"/>
      <c r="G96" s="16"/>
      <c r="H96" s="7"/>
      <c r="I96" s="16"/>
      <c r="J96" s="7"/>
      <c r="K96" s="90"/>
      <c r="L96" s="90"/>
      <c r="M96" s="90"/>
      <c r="N96" s="90"/>
      <c r="O96" s="90"/>
    </row>
    <row r="97" spans="1:15" x14ac:dyDescent="0.2">
      <c r="A97" s="19" t="str">
        <f>'[1]ORÇAMENTO DESONERADO'!B43</f>
        <v>4.3.2</v>
      </c>
      <c r="B97" s="20" t="str">
        <f>'[1]ORÇAMENTO DESONERADO'!D43</f>
        <v>TRANSPORTE COM CAMINHÃO BASCULANTE DE 14 M3, EM VIA URBANA EM LEITO NATURAL (UNIDADE: M3XKM). AF_01/2018</v>
      </c>
      <c r="C97" s="7"/>
      <c r="D97" s="16"/>
      <c r="E97" s="7"/>
      <c r="F97" s="7"/>
      <c r="G97" s="16"/>
      <c r="H97" s="7"/>
      <c r="I97" s="16"/>
      <c r="J97" s="7"/>
      <c r="K97" s="90"/>
      <c r="L97" s="90"/>
      <c r="M97" s="90"/>
      <c r="N97" s="90"/>
      <c r="O97" s="90"/>
    </row>
    <row r="98" spans="1:15" x14ac:dyDescent="0.2">
      <c r="A98" s="20"/>
      <c r="B98" s="7"/>
      <c r="C98" s="7"/>
      <c r="D98" s="16"/>
      <c r="E98" s="7"/>
      <c r="F98" s="7"/>
      <c r="G98" s="16"/>
      <c r="H98" s="7"/>
      <c r="I98" s="16"/>
      <c r="J98" s="7"/>
      <c r="K98" s="90"/>
      <c r="L98" s="90"/>
      <c r="M98" s="90"/>
      <c r="N98" s="90"/>
      <c r="O98" s="90"/>
    </row>
    <row r="99" spans="1:15" x14ac:dyDescent="0.2">
      <c r="A99" s="20"/>
      <c r="B99" s="182" t="s">
        <v>14</v>
      </c>
      <c r="C99" s="182"/>
      <c r="D99" s="182"/>
      <c r="E99" s="3" t="s">
        <v>23</v>
      </c>
      <c r="F99" s="3"/>
      <c r="G99" s="3" t="s">
        <v>25</v>
      </c>
      <c r="H99" s="87"/>
      <c r="I99" s="87" t="s">
        <v>26</v>
      </c>
      <c r="J99" s="3"/>
      <c r="K99" s="105" t="s">
        <v>27</v>
      </c>
      <c r="L99" s="90"/>
      <c r="M99" s="90"/>
      <c r="N99" s="90"/>
      <c r="O99" s="90"/>
    </row>
    <row r="100" spans="1:15" x14ac:dyDescent="0.2">
      <c r="A100" s="20"/>
      <c r="B100" s="183" t="str">
        <f>B93</f>
        <v>REGIONAL DO CAPIM</v>
      </c>
      <c r="C100" s="183"/>
      <c r="D100" s="183"/>
      <c r="E100" s="91">
        <f>C95</f>
        <v>52500</v>
      </c>
      <c r="F100" s="3" t="s">
        <v>13</v>
      </c>
      <c r="G100" s="12">
        <f>'[1]DADOS DA OBRA'!E35</f>
        <v>30</v>
      </c>
      <c r="H100" s="87" t="s">
        <v>13</v>
      </c>
      <c r="I100" s="87">
        <v>1.25</v>
      </c>
      <c r="J100" s="105" t="s">
        <v>9</v>
      </c>
      <c r="K100" s="91">
        <f>ROUND((E100*G100*I100),2)</f>
        <v>1968750</v>
      </c>
      <c r="L100" s="90"/>
      <c r="M100" s="90"/>
      <c r="N100" s="90"/>
      <c r="O100" s="90"/>
    </row>
    <row r="101" spans="1:15" x14ac:dyDescent="0.2">
      <c r="A101" s="20"/>
      <c r="B101" s="7"/>
      <c r="C101" s="7"/>
      <c r="D101" s="16"/>
      <c r="E101" s="7"/>
      <c r="F101" s="7"/>
      <c r="G101" s="16"/>
      <c r="H101" s="7"/>
      <c r="I101" s="16"/>
      <c r="J101" s="7"/>
      <c r="K101" s="90"/>
      <c r="L101" s="90"/>
      <c r="M101" s="90"/>
      <c r="N101" s="90"/>
      <c r="O101" s="90"/>
    </row>
    <row r="102" spans="1:15" x14ac:dyDescent="0.2">
      <c r="A102" s="20"/>
      <c r="B102" s="28" t="s">
        <v>19</v>
      </c>
      <c r="C102" s="107">
        <f>K100</f>
        <v>1968750</v>
      </c>
      <c r="D102" s="29" t="s">
        <v>27</v>
      </c>
      <c r="E102" s="7"/>
      <c r="F102" s="7"/>
      <c r="G102" s="16"/>
      <c r="H102" s="7"/>
      <c r="I102" s="16"/>
      <c r="J102" s="7"/>
      <c r="K102" s="90"/>
      <c r="L102" s="90"/>
      <c r="M102" s="90"/>
      <c r="N102" s="90"/>
      <c r="O102" s="90"/>
    </row>
    <row r="103" spans="1:15" x14ac:dyDescent="0.2">
      <c r="A103" s="20"/>
      <c r="B103" s="7"/>
      <c r="C103" s="7"/>
      <c r="D103" s="16"/>
      <c r="E103" s="7"/>
      <c r="F103" s="7"/>
      <c r="G103" s="16"/>
      <c r="H103" s="7"/>
      <c r="I103" s="16"/>
      <c r="J103" s="7"/>
      <c r="K103" s="90"/>
      <c r="L103" s="90"/>
      <c r="M103" s="90"/>
      <c r="N103" s="90"/>
      <c r="O103" s="90"/>
    </row>
    <row r="104" spans="1:15" x14ac:dyDescent="0.2">
      <c r="A104" s="19" t="str">
        <f>'[1]ORÇAMENTO DESONERADO'!B44</f>
        <v>4.3.3</v>
      </c>
      <c r="B104" s="167" t="str">
        <f>'[1]ORÇAMENTO DESONERADO'!D44</f>
        <v>EXECUÇÃO E COMPACTAÇÃO DE BASE E OU SUB BASE PARA PAVIMENTAÇÃO DE SOLOS DE COMPORTAMENTO LATERÍTICO (ARENOSO) - EXCLUSIVE ESCAVAÇÃO, CARGA E TRANSPORTE</v>
      </c>
      <c r="C104" s="167"/>
      <c r="D104" s="167"/>
      <c r="E104" s="167"/>
      <c r="F104" s="167"/>
      <c r="G104" s="167"/>
      <c r="H104" s="167"/>
      <c r="I104" s="167"/>
      <c r="J104" s="167"/>
      <c r="K104" s="167"/>
      <c r="L104" s="90"/>
      <c r="M104" s="90"/>
      <c r="N104" s="90"/>
      <c r="O104" s="90"/>
    </row>
    <row r="105" spans="1:15" x14ac:dyDescent="0.2">
      <c r="A105" s="19"/>
      <c r="B105" s="20"/>
      <c r="C105" s="7"/>
      <c r="D105" s="16"/>
      <c r="E105" s="7"/>
      <c r="F105" s="7"/>
      <c r="G105" s="16"/>
      <c r="H105" s="7"/>
      <c r="I105" s="16"/>
      <c r="J105" s="7"/>
      <c r="K105" s="90"/>
      <c r="L105" s="90"/>
      <c r="M105" s="90"/>
      <c r="N105" s="90"/>
      <c r="O105" s="90"/>
    </row>
    <row r="106" spans="1:15" x14ac:dyDescent="0.2">
      <c r="A106" s="19"/>
      <c r="B106" s="85" t="s">
        <v>14</v>
      </c>
      <c r="C106" s="105" t="s">
        <v>32</v>
      </c>
      <c r="D106" s="3"/>
      <c r="E106" s="105" t="s">
        <v>16</v>
      </c>
      <c r="F106" s="126"/>
      <c r="G106" s="3" t="s">
        <v>22</v>
      </c>
      <c r="H106" s="3"/>
      <c r="I106" s="182" t="s">
        <v>23</v>
      </c>
      <c r="J106" s="182"/>
      <c r="K106" s="90"/>
    </row>
    <row r="107" spans="1:15" x14ac:dyDescent="0.2">
      <c r="A107" s="19"/>
      <c r="B107" s="37" t="str">
        <f>B100</f>
        <v>REGIONAL DO CAPIM</v>
      </c>
      <c r="C107" s="39">
        <f>E12</f>
        <v>50000</v>
      </c>
      <c r="D107" s="105" t="s">
        <v>13</v>
      </c>
      <c r="E107" s="39">
        <f>E84</f>
        <v>7</v>
      </c>
      <c r="F107" s="126" t="s">
        <v>13</v>
      </c>
      <c r="G107" s="12">
        <v>0.15</v>
      </c>
      <c r="H107" s="105" t="s">
        <v>9</v>
      </c>
      <c r="I107" s="181">
        <f>C107*E107*G107</f>
        <v>52500</v>
      </c>
      <c r="J107" s="181"/>
      <c r="K107" s="90"/>
    </row>
    <row r="108" spans="1:15" x14ac:dyDescent="0.2">
      <c r="A108" s="19"/>
      <c r="B108" s="35"/>
      <c r="C108" s="9"/>
      <c r="D108" s="7"/>
      <c r="E108" s="9"/>
      <c r="F108" s="7"/>
      <c r="G108" s="9"/>
      <c r="H108" s="7"/>
      <c r="I108" s="16"/>
      <c r="J108" s="7"/>
      <c r="K108" s="90"/>
    </row>
    <row r="109" spans="1:15" x14ac:dyDescent="0.2">
      <c r="A109" s="19"/>
      <c r="B109" s="28" t="s">
        <v>19</v>
      </c>
      <c r="C109" s="107">
        <f>I107</f>
        <v>52500</v>
      </c>
      <c r="D109" s="40" t="s">
        <v>24</v>
      </c>
      <c r="E109" s="7"/>
      <c r="F109" s="7"/>
      <c r="G109" s="7"/>
      <c r="H109" s="7"/>
      <c r="I109" s="16"/>
      <c r="J109" s="7"/>
      <c r="K109" s="90"/>
    </row>
    <row r="110" spans="1:15" x14ac:dyDescent="0.2">
      <c r="A110" s="19"/>
      <c r="B110" s="20"/>
      <c r="C110" s="7"/>
      <c r="D110" s="16"/>
      <c r="E110" s="7"/>
      <c r="F110" s="7"/>
      <c r="G110" s="16"/>
      <c r="H110" s="7"/>
      <c r="I110" s="16"/>
      <c r="J110" s="7"/>
      <c r="K110" s="90"/>
    </row>
    <row r="112" spans="1:15" x14ac:dyDescent="0.2">
      <c r="A112" s="103">
        <f>'[1]ORÇAMENTO DESONERADO'!B48</f>
        <v>5</v>
      </c>
      <c r="B112" s="170" t="str">
        <f>'[1]ORÇAMENTO DESONERADO'!D48</f>
        <v>PAVIMENTAÇÃO</v>
      </c>
      <c r="C112" s="170"/>
      <c r="D112" s="170"/>
      <c r="E112" s="170"/>
      <c r="F112" s="170"/>
      <c r="G112" s="170"/>
      <c r="H112" s="170"/>
      <c r="I112" s="170"/>
      <c r="J112" s="170"/>
      <c r="K112" s="171"/>
    </row>
    <row r="113" spans="1:15" x14ac:dyDescent="0.2">
      <c r="A113" s="42" t="str">
        <f>'[1]ORÇAMENTO DESONERADO'!B49</f>
        <v>5.1</v>
      </c>
      <c r="B113" s="43" t="str">
        <f>'[1]ORÇAMENTO DESONERADO'!D49</f>
        <v>EXECUÇÃO DE IMPRIMAÇÃO DE BASE DE PAVIMENTAÇÃO</v>
      </c>
      <c r="C113" s="44"/>
      <c r="D113" s="44"/>
      <c r="F113" s="44"/>
      <c r="G113" s="44"/>
      <c r="H113" s="44"/>
      <c r="I113" s="44"/>
      <c r="J113" s="44"/>
      <c r="K113" s="44"/>
    </row>
    <row r="114" spans="1:15" x14ac:dyDescent="0.2">
      <c r="A114" s="42"/>
      <c r="B114" s="43"/>
      <c r="C114" s="44"/>
      <c r="D114" s="44"/>
      <c r="F114" s="44"/>
      <c r="G114" s="44"/>
      <c r="H114" s="44"/>
      <c r="I114" s="44"/>
      <c r="J114" s="44"/>
      <c r="K114" s="44"/>
    </row>
    <row r="115" spans="1:15" x14ac:dyDescent="0.2">
      <c r="A115" s="33"/>
      <c r="B115" s="11"/>
      <c r="C115" s="6"/>
      <c r="D115" s="7"/>
      <c r="E115" s="7"/>
      <c r="F115" s="7"/>
      <c r="G115" s="8"/>
      <c r="H115" s="7"/>
      <c r="I115" s="7"/>
      <c r="J115" s="45"/>
    </row>
    <row r="116" spans="1:15" x14ac:dyDescent="0.2">
      <c r="A116" s="33"/>
      <c r="B116" s="85" t="s">
        <v>14</v>
      </c>
      <c r="C116" s="12" t="s">
        <v>35</v>
      </c>
      <c r="D116" s="3"/>
      <c r="E116" s="3" t="s">
        <v>36</v>
      </c>
      <c r="F116" s="3"/>
      <c r="G116" s="13" t="s">
        <v>37</v>
      </c>
      <c r="H116" s="7"/>
      <c r="I116" s="45"/>
      <c r="K116" s="1"/>
    </row>
    <row r="117" spans="1:15" x14ac:dyDescent="0.2">
      <c r="A117" s="5"/>
      <c r="B117" s="46" t="str">
        <f>B12</f>
        <v>REGIONAL DO CAPIM</v>
      </c>
      <c r="C117" s="91">
        <f>'[1]DADOS DA OBRA'!E29</f>
        <v>50000</v>
      </c>
      <c r="D117" s="3" t="s">
        <v>13</v>
      </c>
      <c r="E117" s="91">
        <f>E107</f>
        <v>7</v>
      </c>
      <c r="F117" s="3" t="s">
        <v>9</v>
      </c>
      <c r="G117" s="47">
        <f>ROUND(C117*E117,2)</f>
        <v>350000</v>
      </c>
      <c r="H117" s="7"/>
      <c r="I117" s="45"/>
      <c r="K117" s="1"/>
    </row>
    <row r="118" spans="1:15" x14ac:dyDescent="0.2">
      <c r="A118" s="16"/>
      <c r="B118" s="35"/>
      <c r="C118" s="9"/>
      <c r="D118" s="7"/>
      <c r="E118" s="9"/>
      <c r="F118" s="7"/>
      <c r="G118" s="9"/>
      <c r="H118" s="7"/>
      <c r="I118" s="7"/>
      <c r="J118" s="35"/>
      <c r="K118" s="104"/>
    </row>
    <row r="119" spans="1:15" x14ac:dyDescent="0.2">
      <c r="A119" s="31"/>
      <c r="B119" s="45"/>
      <c r="C119" s="190" t="s">
        <v>7</v>
      </c>
      <c r="D119" s="191"/>
      <c r="E119" s="191"/>
      <c r="F119" s="100">
        <f>G117</f>
        <v>350000</v>
      </c>
      <c r="G119" s="101" t="s">
        <v>20</v>
      </c>
      <c r="H119" s="30"/>
      <c r="I119" s="16"/>
      <c r="J119" s="45"/>
    </row>
    <row r="120" spans="1:15" x14ac:dyDescent="0.2">
      <c r="A120" s="42"/>
      <c r="B120" s="43"/>
      <c r="C120" s="44"/>
      <c r="D120" s="44"/>
      <c r="F120" s="44"/>
      <c r="G120" s="44"/>
      <c r="H120" s="44"/>
      <c r="I120" s="44"/>
      <c r="J120" s="44"/>
      <c r="K120" s="44"/>
    </row>
    <row r="121" spans="1:15" x14ac:dyDescent="0.2">
      <c r="A121" s="42" t="str">
        <f>'[1]ORÇAMENTO DESONERADO'!B50</f>
        <v>5.2</v>
      </c>
      <c r="B121" s="43" t="str">
        <f>'[1]ORÇAMENTO DESONERADO'!D50</f>
        <v>EXECUÇÃO DE PINTURA DE LIGAÇÃO COM EMULSÃO ASFÁLTICA RR-2C. AF_11/2019</v>
      </c>
      <c r="C121" s="44"/>
      <c r="D121" s="44"/>
      <c r="F121" s="44"/>
      <c r="G121" s="44"/>
      <c r="H121" s="44"/>
      <c r="I121" s="44"/>
      <c r="J121" s="44"/>
      <c r="K121" s="44"/>
      <c r="L121" s="104"/>
      <c r="M121" s="104"/>
      <c r="N121" s="104"/>
      <c r="O121" s="104"/>
    </row>
    <row r="122" spans="1:15" x14ac:dyDescent="0.2">
      <c r="A122" s="42"/>
      <c r="B122" s="43"/>
      <c r="C122" s="44"/>
      <c r="D122" s="44"/>
      <c r="F122" s="44"/>
      <c r="G122" s="44"/>
      <c r="H122" s="44"/>
      <c r="I122" s="44"/>
      <c r="J122" s="44"/>
      <c r="K122" s="44"/>
    </row>
    <row r="123" spans="1:15" x14ac:dyDescent="0.2">
      <c r="A123" s="33"/>
      <c r="B123" s="85" t="s">
        <v>14</v>
      </c>
      <c r="C123" s="12" t="s">
        <v>35</v>
      </c>
      <c r="D123" s="3"/>
      <c r="E123" s="3" t="s">
        <v>36</v>
      </c>
      <c r="F123" s="3" t="s">
        <v>38</v>
      </c>
      <c r="G123" s="3"/>
      <c r="H123" s="192" t="s">
        <v>39</v>
      </c>
      <c r="I123" s="192"/>
      <c r="K123" s="1"/>
    </row>
    <row r="124" spans="1:15" x14ac:dyDescent="0.2">
      <c r="A124" s="5"/>
      <c r="B124" s="46" t="str">
        <f>B117</f>
        <v>REGIONAL DO CAPIM</v>
      </c>
      <c r="C124" s="91">
        <f>C117</f>
        <v>50000</v>
      </c>
      <c r="D124" s="3" t="s">
        <v>13</v>
      </c>
      <c r="E124" s="91">
        <f>E117</f>
        <v>7</v>
      </c>
      <c r="F124" s="12">
        <v>0.1</v>
      </c>
      <c r="G124" s="3" t="s">
        <v>9</v>
      </c>
      <c r="H124" s="193">
        <f>ROUND(C124*(E124+F124),2)</f>
        <v>355000</v>
      </c>
      <c r="I124" s="194"/>
      <c r="K124" s="1"/>
    </row>
    <row r="125" spans="1:15" x14ac:dyDescent="0.2">
      <c r="A125" s="31"/>
      <c r="B125" s="48"/>
      <c r="C125" s="6"/>
      <c r="D125" s="7"/>
      <c r="E125" s="9"/>
      <c r="F125" s="7"/>
      <c r="G125" s="4"/>
      <c r="H125" s="10"/>
      <c r="I125" s="49"/>
      <c r="J125" s="45"/>
    </row>
    <row r="126" spans="1:15" x14ac:dyDescent="0.2">
      <c r="A126" s="16"/>
      <c r="B126" s="35"/>
      <c r="C126" s="9"/>
      <c r="D126" s="7"/>
      <c r="E126" s="9"/>
      <c r="F126" s="7"/>
      <c r="G126" s="9"/>
      <c r="H126" s="7"/>
      <c r="I126" s="7"/>
      <c r="J126" s="35"/>
      <c r="K126" s="104"/>
    </row>
    <row r="127" spans="1:15" x14ac:dyDescent="0.2">
      <c r="A127" s="31"/>
      <c r="B127" s="45"/>
      <c r="C127" s="190" t="s">
        <v>7</v>
      </c>
      <c r="D127" s="191"/>
      <c r="E127" s="191"/>
      <c r="F127" s="100">
        <f>H124</f>
        <v>355000</v>
      </c>
      <c r="G127" s="101" t="s">
        <v>20</v>
      </c>
      <c r="H127" s="30"/>
      <c r="I127" s="16"/>
      <c r="J127" s="45"/>
    </row>
    <row r="128" spans="1:15" x14ac:dyDescent="0.2">
      <c r="A128" s="42"/>
      <c r="B128" s="43"/>
      <c r="C128" s="44"/>
      <c r="D128" s="44"/>
      <c r="F128" s="44"/>
      <c r="G128" s="44"/>
      <c r="H128" s="44"/>
      <c r="I128" s="44"/>
      <c r="J128" s="44"/>
      <c r="K128" s="44"/>
    </row>
    <row r="129" spans="1:11" x14ac:dyDescent="0.2">
      <c r="A129" s="121" t="s">
        <v>28</v>
      </c>
      <c r="B129" s="45" t="s">
        <v>40</v>
      </c>
      <c r="C129" s="44"/>
      <c r="D129" s="44"/>
      <c r="F129" s="44"/>
      <c r="G129" s="44"/>
      <c r="H129" s="44"/>
      <c r="I129" s="44"/>
      <c r="J129" s="44"/>
      <c r="K129" s="44"/>
    </row>
    <row r="130" spans="1:11" x14ac:dyDescent="0.2">
      <c r="A130" s="42"/>
      <c r="B130" s="43"/>
      <c r="C130" s="44"/>
      <c r="D130" s="44"/>
      <c r="F130" s="44"/>
      <c r="G130" s="44"/>
      <c r="H130" s="44"/>
      <c r="I130" s="44"/>
      <c r="J130" s="44"/>
      <c r="K130" s="44"/>
    </row>
    <row r="131" spans="1:11" x14ac:dyDescent="0.2">
      <c r="A131" s="42" t="str">
        <f>'[1]ORÇAMENTO DESONERADO'!B51</f>
        <v>5.3</v>
      </c>
      <c r="B131" s="195" t="str">
        <f>'[1]ORÇAMENTO DESONERADO'!D51</f>
        <v xml:space="preserve"> TRANSPORTE COM CAMINHÃO BASCULANTE DE 18 M³, EM VIA URBANA PAVIMENTADA, ADICIONAL PARA DMT EXCEDENTE A 30 KM (UNIDADE: M3XKM). AF_07/2020</v>
      </c>
      <c r="C131" s="195"/>
      <c r="D131" s="195"/>
      <c r="E131" s="195"/>
      <c r="F131" s="195"/>
      <c r="G131" s="195"/>
      <c r="H131" s="195"/>
      <c r="I131" s="195"/>
      <c r="J131" s="195"/>
      <c r="K131" s="195"/>
    </row>
    <row r="132" spans="1:11" x14ac:dyDescent="0.2">
      <c r="A132" s="42"/>
      <c r="B132" s="43"/>
      <c r="C132" s="44"/>
      <c r="D132" s="44"/>
      <c r="F132" s="44"/>
      <c r="G132" s="44"/>
      <c r="H132" s="44"/>
      <c r="I132" s="44"/>
      <c r="J132" s="44"/>
      <c r="K132" s="44"/>
    </row>
    <row r="133" spans="1:11" x14ac:dyDescent="0.2">
      <c r="A133" s="42"/>
      <c r="B133" s="110"/>
      <c r="C133" s="110"/>
      <c r="D133" s="110"/>
      <c r="E133" s="54"/>
      <c r="F133" s="110"/>
      <c r="G133" s="110"/>
      <c r="H133" s="110"/>
      <c r="I133" s="110"/>
      <c r="J133" s="110"/>
      <c r="K133" s="44"/>
    </row>
    <row r="134" spans="1:11" x14ac:dyDescent="0.2">
      <c r="A134" s="42"/>
      <c r="B134" s="3" t="s">
        <v>14</v>
      </c>
      <c r="C134" s="12" t="s">
        <v>35</v>
      </c>
      <c r="D134" s="3"/>
      <c r="E134" s="3" t="s">
        <v>36</v>
      </c>
      <c r="F134" s="87"/>
      <c r="G134" s="105" t="s">
        <v>38</v>
      </c>
      <c r="H134" s="196" t="s">
        <v>22</v>
      </c>
      <c r="I134" s="196"/>
      <c r="J134" s="117"/>
      <c r="K134" s="85" t="s">
        <v>41</v>
      </c>
    </row>
    <row r="135" spans="1:11" x14ac:dyDescent="0.2">
      <c r="A135" s="42"/>
      <c r="B135" s="92" t="str">
        <f>B124</f>
        <v>REGIONAL DO CAPIM</v>
      </c>
      <c r="C135" s="91">
        <f>C124</f>
        <v>50000</v>
      </c>
      <c r="D135" s="3" t="s">
        <v>13</v>
      </c>
      <c r="E135" s="91">
        <f>E124</f>
        <v>7</v>
      </c>
      <c r="F135" s="118" t="s">
        <v>42</v>
      </c>
      <c r="G135" s="12">
        <v>0.1</v>
      </c>
      <c r="H135" s="196">
        <v>3.5000000000000003E-2</v>
      </c>
      <c r="I135" s="196"/>
      <c r="J135" s="119" t="s">
        <v>9</v>
      </c>
      <c r="K135" s="116">
        <f>ROUND((C135*(E135+G135)*H135),2)</f>
        <v>12425</v>
      </c>
    </row>
    <row r="136" spans="1:11" x14ac:dyDescent="0.2">
      <c r="A136" s="42"/>
      <c r="B136" s="52"/>
      <c r="C136" s="6"/>
      <c r="D136" s="7"/>
      <c r="E136" s="9"/>
      <c r="F136" s="7"/>
      <c r="G136" s="50"/>
      <c r="H136" s="7"/>
      <c r="I136" s="53"/>
      <c r="J136" s="51"/>
      <c r="K136" s="44"/>
    </row>
    <row r="137" spans="1:11" x14ac:dyDescent="0.2">
      <c r="A137" s="42"/>
      <c r="B137" s="110"/>
      <c r="C137" s="12" t="s">
        <v>41</v>
      </c>
      <c r="D137" s="3"/>
      <c r="E137" s="3" t="s">
        <v>25</v>
      </c>
      <c r="F137" s="3"/>
      <c r="G137" s="13" t="s">
        <v>27</v>
      </c>
      <c r="H137" s="54"/>
      <c r="I137" s="110"/>
      <c r="J137" s="44"/>
    </row>
    <row r="138" spans="1:11" x14ac:dyDescent="0.2">
      <c r="A138" s="42"/>
      <c r="C138" s="12">
        <f>K135</f>
        <v>12425</v>
      </c>
      <c r="D138" s="3" t="s">
        <v>13</v>
      </c>
      <c r="E138" s="91">
        <f>'[1]DADOS DA OBRA'!E37</f>
        <v>190</v>
      </c>
      <c r="F138" s="3" t="s">
        <v>9</v>
      </c>
      <c r="G138" s="47">
        <f>ROUND(C138*E138,2)</f>
        <v>2360750</v>
      </c>
      <c r="H138" s="54"/>
      <c r="I138" s="110"/>
      <c r="J138" s="44"/>
    </row>
    <row r="139" spans="1:11" x14ac:dyDescent="0.2">
      <c r="A139" s="42"/>
      <c r="B139" s="52"/>
      <c r="C139" s="52"/>
      <c r="D139" s="52"/>
      <c r="E139" s="122"/>
      <c r="F139" s="52"/>
      <c r="G139" s="54"/>
      <c r="H139" s="54"/>
      <c r="I139" s="54"/>
      <c r="J139" s="110"/>
      <c r="K139" s="44"/>
    </row>
    <row r="140" spans="1:11" x14ac:dyDescent="0.2">
      <c r="A140" s="42"/>
      <c r="B140" s="190" t="s">
        <v>7</v>
      </c>
      <c r="C140" s="191"/>
      <c r="D140" s="191"/>
      <c r="E140" s="100">
        <f>G138</f>
        <v>2360750</v>
      </c>
      <c r="F140" s="102" t="s">
        <v>43</v>
      </c>
      <c r="G140" s="8"/>
      <c r="H140" s="8"/>
      <c r="I140" s="54"/>
      <c r="J140" s="54"/>
      <c r="K140" s="44"/>
    </row>
    <row r="141" spans="1:11" x14ac:dyDescent="0.2">
      <c r="A141" s="42"/>
      <c r="B141" s="43"/>
      <c r="C141" s="44"/>
      <c r="D141" s="44"/>
      <c r="F141" s="44"/>
      <c r="G141" s="44"/>
      <c r="H141" s="44"/>
      <c r="I141" s="44"/>
      <c r="J141" s="44"/>
      <c r="K141" s="44"/>
    </row>
    <row r="142" spans="1:11" x14ac:dyDescent="0.2">
      <c r="A142" s="121" t="s">
        <v>28</v>
      </c>
      <c r="B142" s="45" t="s">
        <v>44</v>
      </c>
      <c r="C142" s="44"/>
      <c r="D142" s="44"/>
      <c r="F142" s="44"/>
      <c r="G142" s="44"/>
      <c r="H142" s="44"/>
      <c r="I142" s="44"/>
      <c r="J142" s="44"/>
      <c r="K142" s="44"/>
    </row>
    <row r="143" spans="1:11" x14ac:dyDescent="0.2">
      <c r="A143" s="42"/>
      <c r="B143" s="43"/>
      <c r="C143" s="44"/>
      <c r="D143" s="44"/>
      <c r="F143" s="44"/>
      <c r="G143" s="44"/>
      <c r="H143" s="44"/>
      <c r="I143" s="44"/>
      <c r="J143" s="44"/>
      <c r="K143" s="44"/>
    </row>
    <row r="144" spans="1:11" x14ac:dyDescent="0.2">
      <c r="A144" s="55" t="str">
        <f>'[1]ORÇAMENTO DESONERADO'!B52</f>
        <v>5.4</v>
      </c>
      <c r="B144" s="195" t="str">
        <f>'[1]ORÇAMENTO DESONERADO'!D52</f>
        <v>CONSTRUÇÃO DE PAVIMENTO COM APLICAÇÃO DE CONCRETO BETUMINOSO USINADO A QUENTE (CBUQ), CAMADA DE ROLAMENTO, COM ESPESSURA DE 3,5 CM - EXCLUSIVE TRANSPORTE. AF_03/2017</v>
      </c>
      <c r="C144" s="195"/>
      <c r="D144" s="195"/>
      <c r="E144" s="195"/>
      <c r="F144" s="195"/>
      <c r="G144" s="195"/>
      <c r="H144" s="195"/>
      <c r="I144" s="195"/>
      <c r="J144" s="195"/>
      <c r="K144" s="195"/>
    </row>
    <row r="145" spans="1:17" x14ac:dyDescent="0.2">
      <c r="A145" s="42"/>
      <c r="B145" s="43"/>
      <c r="C145" s="44"/>
      <c r="D145" s="44"/>
      <c r="F145" s="44"/>
      <c r="G145" s="44"/>
      <c r="H145" s="44"/>
      <c r="I145" s="44"/>
      <c r="J145" s="44"/>
      <c r="K145" s="44"/>
    </row>
    <row r="146" spans="1:17" x14ac:dyDescent="0.2">
      <c r="A146" s="42"/>
      <c r="B146" s="3" t="str">
        <f>B123</f>
        <v>Rua</v>
      </c>
      <c r="C146" s="12" t="s">
        <v>35</v>
      </c>
      <c r="D146" s="3"/>
      <c r="E146" s="3" t="s">
        <v>36</v>
      </c>
      <c r="F146" s="87" t="s">
        <v>38</v>
      </c>
      <c r="G146" s="87" t="s">
        <v>22</v>
      </c>
      <c r="H146" s="3"/>
      <c r="I146" s="197" t="s">
        <v>41</v>
      </c>
      <c r="J146" s="198"/>
      <c r="K146" s="44"/>
    </row>
    <row r="147" spans="1:17" x14ac:dyDescent="0.2">
      <c r="A147" s="42"/>
      <c r="B147" s="46" t="str">
        <f>B124</f>
        <v>REGIONAL DO CAPIM</v>
      </c>
      <c r="C147" s="91">
        <f>C124</f>
        <v>50000</v>
      </c>
      <c r="D147" s="3" t="s">
        <v>13</v>
      </c>
      <c r="E147" s="91">
        <f>E124</f>
        <v>7</v>
      </c>
      <c r="F147" s="12">
        <v>0.1</v>
      </c>
      <c r="G147" s="87">
        <v>3.5000000000000003E-2</v>
      </c>
      <c r="H147" s="3" t="s">
        <v>9</v>
      </c>
      <c r="I147" s="193">
        <f>ROUND((C147*(E147+F147)*G147),2)</f>
        <v>12425</v>
      </c>
      <c r="J147" s="194"/>
      <c r="K147" s="44"/>
    </row>
    <row r="148" spans="1:17" s="113" customFormat="1" x14ac:dyDescent="0.2">
      <c r="A148" s="42"/>
      <c r="B148" s="43"/>
      <c r="C148" s="44"/>
      <c r="D148" s="44"/>
      <c r="E148" s="35"/>
      <c r="F148" s="44"/>
      <c r="G148" s="44"/>
      <c r="H148" s="44"/>
      <c r="I148" s="44"/>
      <c r="J148" s="44"/>
      <c r="K148" s="44"/>
    </row>
    <row r="149" spans="1:17" x14ac:dyDescent="0.2">
      <c r="A149" s="42"/>
      <c r="B149" s="43"/>
      <c r="C149" s="44"/>
      <c r="D149" s="44"/>
      <c r="F149" s="44"/>
      <c r="G149" s="44"/>
      <c r="H149" s="44"/>
      <c r="I149" s="44"/>
      <c r="J149" s="44"/>
      <c r="K149" s="44"/>
    </row>
    <row r="150" spans="1:17" x14ac:dyDescent="0.2">
      <c r="A150" s="42"/>
      <c r="B150" s="190" t="s">
        <v>7</v>
      </c>
      <c r="C150" s="191"/>
      <c r="D150" s="191"/>
      <c r="E150" s="100">
        <f>I147</f>
        <v>12425</v>
      </c>
      <c r="F150" s="101" t="s">
        <v>24</v>
      </c>
      <c r="G150" s="44"/>
      <c r="H150" s="44"/>
      <c r="I150" s="44"/>
      <c r="J150" s="44"/>
      <c r="K150" s="44"/>
    </row>
    <row r="151" spans="1:17" x14ac:dyDescent="0.2">
      <c r="A151" s="42"/>
      <c r="B151" s="43"/>
      <c r="C151" s="44"/>
      <c r="D151" s="44"/>
      <c r="F151" s="44"/>
      <c r="G151" s="44"/>
      <c r="H151" s="44"/>
      <c r="I151" s="44"/>
      <c r="J151" s="44"/>
      <c r="K151" s="44"/>
    </row>
    <row r="152" spans="1:17" x14ac:dyDescent="0.2">
      <c r="A152" s="121" t="s">
        <v>28</v>
      </c>
      <c r="B152" s="45" t="s">
        <v>44</v>
      </c>
      <c r="C152" s="44"/>
      <c r="D152" s="44"/>
      <c r="F152" s="44"/>
      <c r="G152" s="44"/>
      <c r="H152" s="44"/>
      <c r="I152" s="44"/>
      <c r="J152" s="44"/>
      <c r="K152" s="44"/>
    </row>
    <row r="153" spans="1:17" x14ac:dyDescent="0.2">
      <c r="A153" s="42"/>
      <c r="B153" s="43"/>
      <c r="C153" s="44"/>
      <c r="D153" s="44"/>
      <c r="F153" s="44"/>
      <c r="G153" s="44"/>
      <c r="H153" s="44"/>
      <c r="I153" s="44"/>
      <c r="J153" s="44"/>
      <c r="K153" s="44"/>
    </row>
    <row r="154" spans="1:17" x14ac:dyDescent="0.2">
      <c r="A154" s="103">
        <f>'[1]ORÇAMENTO DESONERADO'!B55</f>
        <v>6</v>
      </c>
      <c r="B154" s="170" t="str">
        <f>'[1]ORÇAMENTO DESONERADO'!D55</f>
        <v>SINALIZAÇÃO HORIZONTAL</v>
      </c>
      <c r="C154" s="170"/>
      <c r="D154" s="170"/>
      <c r="E154" s="170"/>
      <c r="F154" s="170"/>
      <c r="G154" s="170"/>
      <c r="H154" s="170"/>
      <c r="I154" s="170"/>
      <c r="J154" s="170"/>
      <c r="K154" s="171"/>
    </row>
    <row r="155" spans="1:17" ht="21.75" customHeight="1" x14ac:dyDescent="0.2">
      <c r="A155" s="42" t="str">
        <f>'[1]ORÇAMENTO DESONERADO'!B56</f>
        <v>6.1</v>
      </c>
      <c r="B155" s="43" t="str">
        <f>'[1]ORÇAMENTO DESONERADO'!D56</f>
        <v>PINTURA DE FAIXA DE PEDESTRE OU ZEBRADA COM TINTA ACRÍLICA, E = 10 CM , APLICAÇÃO MANUAL E SINALIZAÇÃO HORIZONTAL</v>
      </c>
      <c r="C155" s="44"/>
      <c r="D155" s="44"/>
      <c r="F155" s="44"/>
      <c r="G155" s="44"/>
      <c r="H155" s="44"/>
      <c r="I155" s="44"/>
      <c r="J155" s="44"/>
      <c r="K155" s="44"/>
      <c r="O155" s="1">
        <v>7</v>
      </c>
      <c r="P155" s="1">
        <v>0.4</v>
      </c>
      <c r="Q155" s="1">
        <f>P155/O155</f>
        <v>5.7142857142857148E-2</v>
      </c>
    </row>
    <row r="156" spans="1:17" x14ac:dyDescent="0.2">
      <c r="A156" s="42"/>
      <c r="B156" s="43"/>
      <c r="C156" s="44"/>
      <c r="D156" s="111"/>
      <c r="E156" s="123"/>
      <c r="F156" s="44"/>
      <c r="G156" s="44"/>
      <c r="H156" s="44"/>
      <c r="I156" s="44"/>
      <c r="J156" s="44"/>
      <c r="K156" s="44"/>
    </row>
    <row r="157" spans="1:17" x14ac:dyDescent="0.2">
      <c r="A157" s="83" t="s">
        <v>45</v>
      </c>
      <c r="B157" s="43"/>
      <c r="C157" s="44"/>
      <c r="D157" s="111"/>
      <c r="E157" s="123"/>
      <c r="F157" s="44"/>
      <c r="G157" s="44"/>
      <c r="H157" s="44"/>
      <c r="I157" s="44"/>
      <c r="J157" s="44"/>
      <c r="K157" s="44"/>
    </row>
    <row r="158" spans="1:17" s="114" customFormat="1" x14ac:dyDescent="0.2">
      <c r="A158" s="83" t="s">
        <v>46</v>
      </c>
      <c r="B158" s="43"/>
      <c r="C158" s="44"/>
      <c r="D158" s="111"/>
      <c r="E158" s="123"/>
      <c r="F158" s="44"/>
      <c r="G158" s="44"/>
      <c r="H158" s="44"/>
      <c r="I158" s="44"/>
      <c r="J158" s="44"/>
      <c r="K158" s="44"/>
    </row>
    <row r="159" spans="1:17" x14ac:dyDescent="0.2">
      <c r="A159" s="56"/>
      <c r="B159" s="43"/>
      <c r="C159" s="44"/>
      <c r="D159" s="111"/>
      <c r="E159" s="123"/>
      <c r="F159" s="44"/>
      <c r="G159" s="44"/>
      <c r="H159" s="44"/>
      <c r="I159" s="44"/>
      <c r="J159" s="44"/>
      <c r="K159" s="44"/>
    </row>
    <row r="160" spans="1:17" x14ac:dyDescent="0.2">
      <c r="A160" s="50"/>
      <c r="B160" s="199" t="s">
        <v>47</v>
      </c>
      <c r="C160" s="199"/>
      <c r="D160" s="199"/>
      <c r="E160" s="108" t="s">
        <v>48</v>
      </c>
      <c r="F160" s="108" t="s">
        <v>16</v>
      </c>
      <c r="G160" s="108" t="s">
        <v>49</v>
      </c>
      <c r="H160" s="200" t="s">
        <v>39</v>
      </c>
      <c r="I160" s="200"/>
      <c r="J160" s="32"/>
    </row>
    <row r="161" spans="1:15" x14ac:dyDescent="0.2">
      <c r="A161" s="50"/>
      <c r="B161" s="201" t="str">
        <f>B12</f>
        <v>REGIONAL DO CAPIM</v>
      </c>
      <c r="C161" s="201"/>
      <c r="D161" s="201"/>
      <c r="E161" s="108">
        <f>C147</f>
        <v>50000</v>
      </c>
      <c r="F161" s="108">
        <v>0.1</v>
      </c>
      <c r="G161" s="108">
        <v>3</v>
      </c>
      <c r="H161" s="200">
        <f>ROUND((E161*F161*G161),2)</f>
        <v>15000</v>
      </c>
      <c r="I161" s="200"/>
      <c r="J161" s="56"/>
    </row>
    <row r="162" spans="1:15" x14ac:dyDescent="0.2">
      <c r="A162" s="50"/>
      <c r="B162" s="9"/>
      <c r="C162" s="9"/>
      <c r="D162" s="9"/>
      <c r="E162" s="57"/>
      <c r="F162" s="57"/>
      <c r="G162" s="57"/>
      <c r="H162" s="57"/>
      <c r="I162" s="56"/>
      <c r="J162" s="32"/>
    </row>
    <row r="163" spans="1:15" x14ac:dyDescent="0.2">
      <c r="A163" s="202" t="s">
        <v>50</v>
      </c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1:15" x14ac:dyDescent="0.2">
      <c r="A164" s="50"/>
      <c r="B164" s="79"/>
      <c r="C164" s="79"/>
      <c r="D164" s="79"/>
      <c r="E164" s="58"/>
      <c r="F164" s="58"/>
    </row>
    <row r="165" spans="1:15" x14ac:dyDescent="0.2">
      <c r="A165" s="59"/>
      <c r="B165" s="96" t="s">
        <v>51</v>
      </c>
      <c r="C165" s="97"/>
      <c r="D165" s="97"/>
      <c r="E165" s="124"/>
      <c r="F165" s="97"/>
      <c r="G165" s="98">
        <f>H161</f>
        <v>15000</v>
      </c>
      <c r="H165" s="99" t="s">
        <v>20</v>
      </c>
    </row>
    <row r="166" spans="1:15" x14ac:dyDescent="0.2">
      <c r="A166" s="42"/>
      <c r="B166" s="43"/>
      <c r="C166" s="44"/>
      <c r="D166" s="111"/>
      <c r="E166" s="123"/>
      <c r="F166" s="44"/>
      <c r="G166" s="44"/>
      <c r="H166" s="44"/>
      <c r="I166" s="44"/>
      <c r="J166" s="44"/>
      <c r="K166" s="44"/>
    </row>
    <row r="167" spans="1:15" x14ac:dyDescent="0.2">
      <c r="A167" s="103">
        <f>'[1]ORÇAMENTO DESONERADO'!B59</f>
        <v>7</v>
      </c>
      <c r="B167" s="170" t="str">
        <f>'[1]ORÇAMENTO DESONERADO'!D59</f>
        <v>MEIO FIO, SARJETA E CALÇADA</v>
      </c>
      <c r="C167" s="170"/>
      <c r="D167" s="170"/>
      <c r="E167" s="170"/>
      <c r="F167" s="170"/>
      <c r="G167" s="170"/>
      <c r="H167" s="170"/>
      <c r="I167" s="170"/>
      <c r="J167" s="170"/>
      <c r="K167" s="171"/>
    </row>
    <row r="168" spans="1:15" x14ac:dyDescent="0.2">
      <c r="A168" s="55" t="str">
        <f>'[1]ORÇAMENTO DESONERADO'!B60</f>
        <v>7.1</v>
      </c>
      <c r="B168" s="203" t="str">
        <f>'[1]ORÇAMENTO DESONERADO'!D60</f>
        <v>GUIA (MEIO-FIO) E SARJETA CONJUGADOS DE CONCRETO, MOLDADA IN LOCO EM TRECHO RETO COM EXTRUSORA, 45 CM BASE (15 CM BASE DA GUIA + 30 CM BASE DA SARJETA) X 22 CM ALTURA. AF_06/2016</v>
      </c>
      <c r="C168" s="203"/>
      <c r="D168" s="203"/>
      <c r="E168" s="203"/>
      <c r="F168" s="203"/>
      <c r="G168" s="203"/>
      <c r="H168" s="203"/>
      <c r="I168" s="203"/>
      <c r="J168" s="203"/>
      <c r="K168" s="203"/>
    </row>
    <row r="169" spans="1:15" x14ac:dyDescent="0.2">
      <c r="A169" s="50"/>
      <c r="B169" s="60"/>
      <c r="C169" s="60"/>
      <c r="D169" s="60"/>
      <c r="E169" s="125"/>
      <c r="F169" s="60"/>
      <c r="G169" s="1"/>
      <c r="H169" s="63"/>
      <c r="I169" s="60"/>
      <c r="J169" s="60"/>
      <c r="K169" s="60"/>
    </row>
    <row r="170" spans="1:15" x14ac:dyDescent="0.2">
      <c r="A170" s="61"/>
      <c r="B170" s="86" t="s">
        <v>47</v>
      </c>
      <c r="C170" s="14" t="s">
        <v>52</v>
      </c>
      <c r="D170" s="14" t="s">
        <v>13</v>
      </c>
      <c r="E170" s="14" t="s">
        <v>53</v>
      </c>
      <c r="F170" s="62" t="s">
        <v>54</v>
      </c>
      <c r="G170" s="63"/>
      <c r="H170" s="63"/>
      <c r="K170" s="1"/>
    </row>
    <row r="171" spans="1:15" x14ac:dyDescent="0.2">
      <c r="A171" s="61"/>
      <c r="B171" s="94" t="str">
        <f>B12</f>
        <v>REGIONAL DO CAPIM</v>
      </c>
      <c r="C171" s="108">
        <f>E12</f>
        <v>50000</v>
      </c>
      <c r="D171" s="65" t="s">
        <v>13</v>
      </c>
      <c r="E171" s="86">
        <v>2</v>
      </c>
      <c r="F171" s="66">
        <f>C171*E171</f>
        <v>100000</v>
      </c>
      <c r="G171" s="63"/>
      <c r="H171" s="63"/>
      <c r="I171" s="63"/>
      <c r="K171" s="1"/>
    </row>
    <row r="172" spans="1:15" x14ac:dyDescent="0.2">
      <c r="C172" s="34"/>
      <c r="D172" s="61"/>
      <c r="E172" s="68"/>
      <c r="F172" s="61"/>
      <c r="G172" s="77"/>
      <c r="H172" s="63"/>
      <c r="I172" s="63"/>
      <c r="J172" s="63"/>
    </row>
    <row r="173" spans="1:15" x14ac:dyDescent="0.2">
      <c r="B173" s="204" t="s">
        <v>55</v>
      </c>
      <c r="C173" s="205"/>
      <c r="D173" s="206">
        <f>SUM(F170:F171)</f>
        <v>100000</v>
      </c>
      <c r="E173" s="206"/>
      <c r="F173" s="95" t="s">
        <v>56</v>
      </c>
      <c r="G173" s="77"/>
      <c r="H173" s="63"/>
      <c r="I173" s="63"/>
      <c r="J173" s="63"/>
    </row>
    <row r="174" spans="1:15" x14ac:dyDescent="0.2">
      <c r="C174" s="34"/>
      <c r="D174" s="61"/>
      <c r="E174" s="68"/>
      <c r="F174" s="61"/>
      <c r="G174" s="77"/>
      <c r="H174" s="63"/>
      <c r="I174" s="63"/>
      <c r="J174" s="63"/>
    </row>
    <row r="175" spans="1:15" x14ac:dyDescent="0.2">
      <c r="A175" s="42"/>
      <c r="B175" s="74"/>
      <c r="C175" s="74"/>
      <c r="D175" s="75"/>
      <c r="E175" s="127"/>
      <c r="F175" s="76"/>
      <c r="G175" s="73"/>
      <c r="H175" s="111"/>
      <c r="I175" s="111"/>
      <c r="J175" s="111"/>
      <c r="K175" s="111"/>
      <c r="L175" s="90"/>
      <c r="M175" s="90"/>
      <c r="N175" s="90"/>
      <c r="O175" s="90"/>
    </row>
    <row r="176" spans="1:15" x14ac:dyDescent="0.2">
      <c r="A176" s="19" t="str">
        <f>'[1]ORÇAMENTO DESONERADO'!B61</f>
        <v>7.2</v>
      </c>
      <c r="B176" s="207" t="str">
        <f>'[1]ORÇAMENTO DESONERADO'!D61</f>
        <v>ESCAVAÇÃO HORIZONTAL, INCLUINDO CARGA E DESCARGA EM SOLO DE 1A CATEGORIA COM TRATOR DE ESTEIRAS (170HP/LÂMINA: 5,20M3). AF_07/2020  (MATERIAL PARA CALÇADAS)</v>
      </c>
      <c r="C176" s="207"/>
      <c r="D176" s="207"/>
      <c r="E176" s="207"/>
      <c r="F176" s="207"/>
      <c r="G176" s="207"/>
      <c r="H176" s="207"/>
      <c r="I176" s="207"/>
      <c r="J176" s="207"/>
      <c r="K176" s="207"/>
      <c r="L176" s="90"/>
      <c r="M176" s="90"/>
      <c r="N176" s="90"/>
      <c r="O176" s="90"/>
    </row>
    <row r="177" spans="1:15" x14ac:dyDescent="0.2">
      <c r="A177" s="20"/>
      <c r="B177" s="89"/>
      <c r="C177" s="89"/>
      <c r="D177" s="89"/>
      <c r="E177" s="112"/>
      <c r="F177" s="112"/>
      <c r="G177" s="112"/>
      <c r="H177" s="112"/>
      <c r="I177" s="16"/>
      <c r="J177" s="35"/>
      <c r="K177" s="24"/>
      <c r="L177" s="90"/>
      <c r="M177" s="90"/>
      <c r="N177" s="90"/>
      <c r="O177" s="90"/>
    </row>
    <row r="178" spans="1:15" x14ac:dyDescent="0.2">
      <c r="A178" s="20"/>
      <c r="B178" s="182" t="s">
        <v>14</v>
      </c>
      <c r="C178" s="182"/>
      <c r="D178" s="182"/>
      <c r="E178" s="3" t="s">
        <v>17</v>
      </c>
      <c r="F178" s="3"/>
      <c r="G178" s="3" t="s">
        <v>22</v>
      </c>
      <c r="H178" s="3"/>
      <c r="I178" s="182" t="s">
        <v>23</v>
      </c>
      <c r="J178" s="182"/>
      <c r="K178" s="90"/>
      <c r="L178" s="90"/>
      <c r="M178" s="90"/>
      <c r="N178" s="90"/>
      <c r="O178" s="90"/>
    </row>
    <row r="179" spans="1:15" x14ac:dyDescent="0.2">
      <c r="A179" s="16"/>
      <c r="B179" s="183" t="str">
        <f>B12</f>
        <v>REGIONAL DO CAPIM</v>
      </c>
      <c r="C179" s="183"/>
      <c r="D179" s="183"/>
      <c r="E179" s="91">
        <f>C195</f>
        <v>120000</v>
      </c>
      <c r="F179" s="3" t="s">
        <v>13</v>
      </c>
      <c r="G179" s="12">
        <v>0.06</v>
      </c>
      <c r="H179" s="105" t="s">
        <v>9</v>
      </c>
      <c r="I179" s="181">
        <f>ROUND((E179*G179),2)</f>
        <v>7200</v>
      </c>
      <c r="J179" s="181"/>
      <c r="K179" s="90"/>
      <c r="L179" s="90"/>
      <c r="M179" s="90"/>
      <c r="N179" s="90"/>
      <c r="O179" s="90"/>
    </row>
    <row r="180" spans="1:15" x14ac:dyDescent="0.2">
      <c r="A180" s="16"/>
      <c r="B180" s="109"/>
      <c r="C180" s="109"/>
      <c r="D180" s="109"/>
      <c r="E180" s="4"/>
      <c r="F180" s="109"/>
      <c r="G180" s="109"/>
      <c r="H180" s="109"/>
      <c r="I180" s="109"/>
      <c r="J180" s="109"/>
      <c r="K180" s="109"/>
      <c r="L180" s="90"/>
      <c r="M180" s="90"/>
      <c r="N180" s="90"/>
      <c r="O180" s="90"/>
    </row>
    <row r="181" spans="1:15" x14ac:dyDescent="0.2">
      <c r="A181" s="16"/>
      <c r="B181" s="28" t="s">
        <v>19</v>
      </c>
      <c r="C181" s="107">
        <f>I179</f>
        <v>7200</v>
      </c>
      <c r="D181" s="29" t="s">
        <v>24</v>
      </c>
      <c r="E181" s="4"/>
      <c r="F181" s="109"/>
      <c r="G181" s="109"/>
      <c r="H181" s="109"/>
      <c r="I181" s="109"/>
      <c r="J181" s="109"/>
      <c r="K181" s="109"/>
      <c r="L181" s="90"/>
      <c r="M181" s="90"/>
      <c r="N181" s="90"/>
      <c r="O181" s="90"/>
    </row>
    <row r="182" spans="1:15" x14ac:dyDescent="0.2">
      <c r="A182" s="19"/>
      <c r="B182" s="20"/>
      <c r="C182" s="7"/>
      <c r="D182" s="16"/>
      <c r="E182" s="7"/>
      <c r="F182" s="7"/>
      <c r="G182" s="16"/>
      <c r="H182" s="7"/>
      <c r="I182" s="16"/>
      <c r="J182" s="7"/>
      <c r="K182" s="90"/>
      <c r="L182" s="90"/>
      <c r="M182" s="90"/>
      <c r="N182" s="90"/>
      <c r="O182" s="90"/>
    </row>
    <row r="183" spans="1:15" x14ac:dyDescent="0.2">
      <c r="A183" s="19" t="str">
        <f>'[1]ORÇAMENTO DESONERADO'!B62</f>
        <v>7.3</v>
      </c>
      <c r="B183" s="207" t="str">
        <f>'[1]ORÇAMENTO DESONERADO'!D62</f>
        <v>TRANSPORTE COM CAMINHÃO BASCULANTE DE 6 M3, EM VIA URBANA EM LEITO NATURAL (UNIDADE: M3XKM). AF_01/2018 (MATERIAL PRA CALÇADA)</v>
      </c>
      <c r="C183" s="207"/>
      <c r="D183" s="207"/>
      <c r="E183" s="207"/>
      <c r="F183" s="207"/>
      <c r="G183" s="207"/>
      <c r="H183" s="207"/>
      <c r="I183" s="207"/>
      <c r="J183" s="207"/>
      <c r="K183" s="207"/>
      <c r="L183" s="90"/>
      <c r="M183" s="90"/>
      <c r="N183" s="90"/>
      <c r="O183" s="90"/>
    </row>
    <row r="184" spans="1:15" x14ac:dyDescent="0.2">
      <c r="A184" s="20"/>
      <c r="B184" s="7"/>
      <c r="C184" s="7"/>
      <c r="D184" s="16"/>
      <c r="E184" s="7"/>
      <c r="F184" s="7"/>
      <c r="G184" s="16"/>
      <c r="H184" s="7"/>
      <c r="I184" s="16"/>
      <c r="J184" s="7"/>
      <c r="K184" s="90"/>
    </row>
    <row r="185" spans="1:15" x14ac:dyDescent="0.2">
      <c r="A185" s="20"/>
      <c r="B185" s="182" t="s">
        <v>14</v>
      </c>
      <c r="C185" s="182"/>
      <c r="D185" s="182"/>
      <c r="E185" s="3" t="s">
        <v>23</v>
      </c>
      <c r="F185" s="3"/>
      <c r="G185" s="3" t="s">
        <v>25</v>
      </c>
      <c r="H185" s="87"/>
      <c r="I185" s="87" t="s">
        <v>26</v>
      </c>
      <c r="J185" s="3"/>
      <c r="K185" s="105" t="s">
        <v>27</v>
      </c>
    </row>
    <row r="186" spans="1:15" x14ac:dyDescent="0.2">
      <c r="A186" s="20"/>
      <c r="B186" s="183" t="str">
        <f>B179</f>
        <v>REGIONAL DO CAPIM</v>
      </c>
      <c r="C186" s="183"/>
      <c r="D186" s="183"/>
      <c r="E186" s="91">
        <f>C181</f>
        <v>7200</v>
      </c>
      <c r="F186" s="3" t="s">
        <v>13</v>
      </c>
      <c r="G186" s="12">
        <f>'[1]DADOS DA OBRA'!E35</f>
        <v>30</v>
      </c>
      <c r="H186" s="87" t="s">
        <v>13</v>
      </c>
      <c r="I186" s="87">
        <v>1.25</v>
      </c>
      <c r="J186" s="105" t="s">
        <v>9</v>
      </c>
      <c r="K186" s="91">
        <f>ROUND((E186*G186*I186),2)</f>
        <v>270000</v>
      </c>
    </row>
    <row r="187" spans="1:15" x14ac:dyDescent="0.2">
      <c r="A187" s="20"/>
      <c r="B187" s="7"/>
      <c r="C187" s="7"/>
      <c r="D187" s="16"/>
      <c r="E187" s="7"/>
      <c r="F187" s="7"/>
      <c r="G187" s="16"/>
      <c r="H187" s="7"/>
      <c r="I187" s="16"/>
      <c r="J187" s="7"/>
      <c r="K187" s="90"/>
    </row>
    <row r="188" spans="1:15" x14ac:dyDescent="0.2">
      <c r="A188" s="20"/>
      <c r="B188" s="28" t="s">
        <v>19</v>
      </c>
      <c r="C188" s="107">
        <f>K186</f>
        <v>270000</v>
      </c>
      <c r="D188" s="29" t="s">
        <v>27</v>
      </c>
      <c r="E188" s="7"/>
      <c r="F188" s="7"/>
      <c r="G188" s="16"/>
      <c r="H188" s="7"/>
      <c r="I188" s="16"/>
      <c r="J188" s="7"/>
      <c r="K188" s="90"/>
    </row>
    <row r="189" spans="1:15" x14ac:dyDescent="0.2">
      <c r="A189" s="42"/>
      <c r="B189" s="74"/>
      <c r="C189" s="74"/>
      <c r="D189" s="75"/>
      <c r="E189" s="127"/>
      <c r="F189" s="76"/>
      <c r="G189" s="73"/>
      <c r="H189" s="111"/>
      <c r="I189" s="111"/>
      <c r="J189" s="111"/>
      <c r="K189" s="111"/>
    </row>
    <row r="190" spans="1:15" x14ac:dyDescent="0.2">
      <c r="A190" s="19" t="str">
        <f>'[1]ORÇAMENTO DESONERADO'!B63</f>
        <v>7.4</v>
      </c>
      <c r="B190" s="207" t="str">
        <f>'[1]ORÇAMENTO DESONERADO'!D63</f>
        <v>PREPARO DE FUNDO DE VALA COM LARGURA MAIOR OU IGUAL A 1,5 M E MENOR QU E 2,5 M (ACERTO DO SOLO NATURAL). AF_08/2020 (CALÇADA)</v>
      </c>
      <c r="C190" s="207"/>
      <c r="D190" s="207"/>
      <c r="E190" s="207"/>
      <c r="F190" s="207"/>
      <c r="G190" s="207"/>
      <c r="H190" s="207"/>
      <c r="I190" s="207"/>
      <c r="J190" s="207"/>
      <c r="K190" s="207"/>
    </row>
    <row r="191" spans="1:15" x14ac:dyDescent="0.2">
      <c r="A191" s="42"/>
      <c r="B191" s="74"/>
      <c r="C191" s="74"/>
      <c r="D191" s="75"/>
      <c r="E191" s="127"/>
      <c r="F191" s="76"/>
      <c r="G191" s="73"/>
      <c r="H191" s="111"/>
      <c r="I191" s="111"/>
      <c r="J191" s="111"/>
      <c r="K191" s="111"/>
    </row>
    <row r="192" spans="1:15" x14ac:dyDescent="0.2">
      <c r="A192" s="42"/>
      <c r="B192" s="182" t="s">
        <v>14</v>
      </c>
      <c r="C192" s="182"/>
      <c r="D192" s="182"/>
      <c r="E192" s="3" t="s">
        <v>52</v>
      </c>
      <c r="F192" s="3"/>
      <c r="G192" s="3" t="s">
        <v>57</v>
      </c>
      <c r="H192" s="3"/>
      <c r="I192" s="3" t="s">
        <v>58</v>
      </c>
      <c r="J192" s="3"/>
      <c r="K192" s="105" t="s">
        <v>59</v>
      </c>
    </row>
    <row r="193" spans="1:11" x14ac:dyDescent="0.2">
      <c r="A193" s="42"/>
      <c r="B193" s="183" t="str">
        <f>B179</f>
        <v>REGIONAL DO CAPIM</v>
      </c>
      <c r="C193" s="183"/>
      <c r="D193" s="183"/>
      <c r="E193" s="91">
        <f>C200</f>
        <v>50000</v>
      </c>
      <c r="F193" s="3" t="s">
        <v>13</v>
      </c>
      <c r="G193" s="12">
        <f>E200</f>
        <v>1.2</v>
      </c>
      <c r="H193" s="105" t="s">
        <v>13</v>
      </c>
      <c r="I193" s="105">
        <v>2</v>
      </c>
      <c r="J193" s="105" t="s">
        <v>9</v>
      </c>
      <c r="K193" s="115">
        <f>ROUND((E193*G193)*I193,2)</f>
        <v>120000</v>
      </c>
    </row>
    <row r="194" spans="1:11" x14ac:dyDescent="0.2">
      <c r="A194" s="42"/>
      <c r="B194" s="109"/>
      <c r="C194" s="109"/>
      <c r="D194" s="109"/>
      <c r="E194" s="4"/>
      <c r="F194" s="109"/>
      <c r="G194" s="109"/>
      <c r="H194" s="109"/>
      <c r="I194" s="109"/>
      <c r="J194" s="109"/>
      <c r="K194" s="111"/>
    </row>
    <row r="195" spans="1:11" x14ac:dyDescent="0.2">
      <c r="A195" s="42"/>
      <c r="B195" s="28" t="s">
        <v>19</v>
      </c>
      <c r="C195" s="107">
        <f>K193</f>
        <v>120000</v>
      </c>
      <c r="D195" s="29" t="s">
        <v>24</v>
      </c>
      <c r="E195" s="4"/>
      <c r="F195" s="109"/>
      <c r="G195" s="109"/>
      <c r="H195" s="109"/>
      <c r="I195" s="109"/>
      <c r="J195" s="109"/>
      <c r="K195" s="111"/>
    </row>
    <row r="196" spans="1:11" x14ac:dyDescent="0.2">
      <c r="A196" s="42"/>
      <c r="B196" s="74"/>
      <c r="C196" s="74"/>
      <c r="D196" s="75"/>
      <c r="E196" s="127"/>
      <c r="F196" s="76"/>
      <c r="G196" s="73"/>
      <c r="H196" s="111"/>
      <c r="I196" s="111"/>
      <c r="J196" s="111"/>
      <c r="K196" s="111"/>
    </row>
    <row r="197" spans="1:11" x14ac:dyDescent="0.2">
      <c r="A197" s="42" t="str">
        <f>'[1]ORÇAMENTO DESONERADO'!B64</f>
        <v>7.5</v>
      </c>
      <c r="B197" s="195" t="str">
        <f>'[1]ORÇAMENTO DESONERADO'!D64</f>
        <v>EXECUÇÃO DE PASSEIO (CALÇADA) OU PISO DE CONCRETO COM CONCRETO MOLDADO IN LOCO, FEITO EM OBRA, ACABAMENTO CONVENCIONAL, NÃO ARMADO</v>
      </c>
      <c r="C197" s="195"/>
      <c r="D197" s="195"/>
      <c r="E197" s="195"/>
      <c r="F197" s="195"/>
      <c r="G197" s="195"/>
      <c r="H197" s="195"/>
      <c r="I197" s="195"/>
      <c r="J197" s="195"/>
      <c r="K197" s="195"/>
    </row>
    <row r="198" spans="1:11" x14ac:dyDescent="0.2">
      <c r="A198" s="42"/>
      <c r="B198" s="111"/>
      <c r="C198" s="111"/>
      <c r="D198" s="111"/>
      <c r="E198" s="123"/>
      <c r="F198" s="111"/>
      <c r="G198" s="111"/>
      <c r="I198" s="111"/>
      <c r="J198" s="111"/>
      <c r="K198" s="111"/>
    </row>
    <row r="199" spans="1:11" x14ac:dyDescent="0.2">
      <c r="A199" s="42"/>
      <c r="B199" s="70" t="s">
        <v>47</v>
      </c>
      <c r="C199" s="14" t="s">
        <v>52</v>
      </c>
      <c r="D199" s="69"/>
      <c r="E199" s="14" t="s">
        <v>57</v>
      </c>
      <c r="F199" s="14" t="s">
        <v>13</v>
      </c>
      <c r="G199" s="14" t="s">
        <v>53</v>
      </c>
      <c r="H199" s="208" t="s">
        <v>22</v>
      </c>
      <c r="I199" s="208"/>
      <c r="J199" s="199" t="s">
        <v>59</v>
      </c>
      <c r="K199" s="199"/>
    </row>
    <row r="200" spans="1:11" x14ac:dyDescent="0.2">
      <c r="A200" s="42"/>
      <c r="B200" s="94" t="str">
        <f>B171</f>
        <v>REGIONAL DO CAPIM</v>
      </c>
      <c r="C200" s="108">
        <f>C171</f>
        <v>50000</v>
      </c>
      <c r="D200" s="14" t="s">
        <v>13</v>
      </c>
      <c r="E200" s="71">
        <v>1.2</v>
      </c>
      <c r="F200" s="14" t="s">
        <v>13</v>
      </c>
      <c r="G200" s="86">
        <v>2</v>
      </c>
      <c r="H200" s="208">
        <v>7.0000000000000007E-2</v>
      </c>
      <c r="I200" s="208"/>
      <c r="J200" s="200">
        <f>((C200*E200)*G200)*H200</f>
        <v>8400</v>
      </c>
      <c r="K200" s="200"/>
    </row>
    <row r="201" spans="1:11" x14ac:dyDescent="0.2">
      <c r="A201" s="42"/>
      <c r="B201" s="61"/>
      <c r="C201" s="78"/>
      <c r="D201" s="78"/>
      <c r="E201" s="78"/>
      <c r="F201" s="72"/>
      <c r="G201" s="73"/>
      <c r="H201" s="111"/>
      <c r="I201" s="111"/>
      <c r="J201" s="111"/>
      <c r="K201" s="111"/>
    </row>
    <row r="202" spans="1:11" x14ac:dyDescent="0.2">
      <c r="A202" s="42"/>
      <c r="B202" s="204" t="s">
        <v>60</v>
      </c>
      <c r="C202" s="205"/>
      <c r="D202" s="206">
        <f>J200</f>
        <v>8400</v>
      </c>
      <c r="E202" s="206"/>
      <c r="F202" s="95" t="s">
        <v>24</v>
      </c>
      <c r="G202" s="73"/>
      <c r="H202" s="111"/>
      <c r="I202" s="111"/>
      <c r="J202" s="111"/>
      <c r="K202" s="111"/>
    </row>
    <row r="203" spans="1:11" x14ac:dyDescent="0.2">
      <c r="A203" s="42"/>
      <c r="B203" s="74"/>
      <c r="C203" s="74"/>
      <c r="D203" s="75"/>
      <c r="E203" s="127"/>
      <c r="F203" s="76"/>
      <c r="G203" s="73"/>
      <c r="H203" s="111"/>
      <c r="I203" s="111"/>
      <c r="J203" s="111"/>
      <c r="K203" s="111"/>
    </row>
    <row r="204" spans="1:11" x14ac:dyDescent="0.2">
      <c r="A204" s="82" t="str">
        <f>'[1]ORÇAMENTO DESONERADO'!B65</f>
        <v>7.6</v>
      </c>
      <c r="B204" s="74" t="str">
        <f>'[1]ORÇAMENTO DESONERADO'!D65</f>
        <v>PINTURA DE MEIO-FIO COM TINTA BRANCA A BASE DE CAL (CAIAÇÃO).</v>
      </c>
      <c r="C204" s="74"/>
      <c r="D204" s="75"/>
      <c r="E204" s="127"/>
      <c r="F204" s="76"/>
      <c r="G204" s="73"/>
      <c r="H204" s="111"/>
      <c r="I204" s="111"/>
      <c r="J204" s="111"/>
      <c r="K204" s="111"/>
    </row>
    <row r="205" spans="1:11" x14ac:dyDescent="0.2">
      <c r="A205" s="82"/>
      <c r="B205" s="74"/>
      <c r="C205" s="74"/>
      <c r="D205" s="75"/>
      <c r="E205" s="127"/>
      <c r="F205" s="76"/>
      <c r="G205" s="1"/>
      <c r="H205" s="111"/>
      <c r="I205" s="111"/>
      <c r="J205" s="111"/>
      <c r="K205" s="111"/>
    </row>
    <row r="206" spans="1:11" x14ac:dyDescent="0.2">
      <c r="A206" s="42"/>
      <c r="B206" s="86" t="s">
        <v>47</v>
      </c>
      <c r="C206" s="14" t="s">
        <v>52</v>
      </c>
      <c r="D206" s="14"/>
      <c r="E206" s="3" t="s">
        <v>58</v>
      </c>
      <c r="F206" s="3"/>
      <c r="G206" s="199" t="s">
        <v>54</v>
      </c>
      <c r="H206" s="199"/>
      <c r="I206" s="111"/>
      <c r="J206" s="1"/>
      <c r="K206" s="1"/>
    </row>
    <row r="207" spans="1:11" x14ac:dyDescent="0.2">
      <c r="A207" s="42"/>
      <c r="B207" s="94" t="str">
        <f>B200</f>
        <v>REGIONAL DO CAPIM</v>
      </c>
      <c r="C207" s="64">
        <f>E193</f>
        <v>50000</v>
      </c>
      <c r="D207" s="65" t="s">
        <v>13</v>
      </c>
      <c r="E207" s="105">
        <v>2</v>
      </c>
      <c r="F207" s="105" t="s">
        <v>9</v>
      </c>
      <c r="G207" s="209">
        <f>C207*E207</f>
        <v>100000</v>
      </c>
      <c r="H207" s="209"/>
      <c r="I207" s="111"/>
      <c r="J207" s="1"/>
      <c r="K207" s="1"/>
    </row>
    <row r="208" spans="1:11" x14ac:dyDescent="0.2">
      <c r="A208" s="42"/>
      <c r="B208" s="67"/>
      <c r="C208" s="61"/>
      <c r="D208" s="61"/>
      <c r="E208" s="68"/>
      <c r="F208" s="78"/>
      <c r="G208" s="15"/>
      <c r="H208" s="111"/>
      <c r="I208" s="111"/>
      <c r="J208" s="111"/>
      <c r="K208" s="111"/>
    </row>
    <row r="209" spans="1:11" x14ac:dyDescent="0.2">
      <c r="A209" s="42"/>
      <c r="B209" s="28" t="s">
        <v>61</v>
      </c>
      <c r="C209" s="210">
        <f>G207</f>
        <v>100000</v>
      </c>
      <c r="D209" s="210"/>
      <c r="E209" s="210"/>
      <c r="F209" s="29" t="s">
        <v>20</v>
      </c>
      <c r="G209" s="73"/>
      <c r="H209" s="111"/>
      <c r="I209" s="111"/>
      <c r="J209" s="111"/>
      <c r="K209" s="111"/>
    </row>
    <row r="210" spans="1:11" x14ac:dyDescent="0.2">
      <c r="A210" s="42"/>
      <c r="B210" s="74"/>
      <c r="C210" s="74"/>
      <c r="D210" s="75"/>
      <c r="E210" s="127"/>
      <c r="F210" s="76"/>
      <c r="G210" s="44"/>
      <c r="H210" s="44"/>
      <c r="I210" s="111"/>
      <c r="J210" s="111"/>
      <c r="K210" s="111"/>
    </row>
  </sheetData>
  <mergeCells count="100">
    <mergeCell ref="B202:C202"/>
    <mergeCell ref="D202:E202"/>
    <mergeCell ref="G206:H206"/>
    <mergeCell ref="G207:H207"/>
    <mergeCell ref="C209:E209"/>
    <mergeCell ref="H200:I200"/>
    <mergeCell ref="J200:K200"/>
    <mergeCell ref="B179:D179"/>
    <mergeCell ref="I179:J179"/>
    <mergeCell ref="B183:K183"/>
    <mergeCell ref="B185:D185"/>
    <mergeCell ref="B186:D186"/>
    <mergeCell ref="B190:K190"/>
    <mergeCell ref="B192:D192"/>
    <mergeCell ref="B193:D193"/>
    <mergeCell ref="B197:K197"/>
    <mergeCell ref="H199:I199"/>
    <mergeCell ref="J199:K199"/>
    <mergeCell ref="B178:D178"/>
    <mergeCell ref="I178:J178"/>
    <mergeCell ref="B154:K154"/>
    <mergeCell ref="B160:D160"/>
    <mergeCell ref="H160:I160"/>
    <mergeCell ref="B161:D161"/>
    <mergeCell ref="H161:I161"/>
    <mergeCell ref="A163:K163"/>
    <mergeCell ref="B167:K167"/>
    <mergeCell ref="B168:K168"/>
    <mergeCell ref="B173:C173"/>
    <mergeCell ref="D173:E173"/>
    <mergeCell ref="B176:K176"/>
    <mergeCell ref="B150:D150"/>
    <mergeCell ref="C119:E119"/>
    <mergeCell ref="H123:I123"/>
    <mergeCell ref="H124:I124"/>
    <mergeCell ref="C127:E127"/>
    <mergeCell ref="B131:K131"/>
    <mergeCell ref="H134:I134"/>
    <mergeCell ref="H135:I135"/>
    <mergeCell ref="B140:D140"/>
    <mergeCell ref="B144:K144"/>
    <mergeCell ref="I146:J146"/>
    <mergeCell ref="I147:J147"/>
    <mergeCell ref="B112:K112"/>
    <mergeCell ref="I84:J84"/>
    <mergeCell ref="B88:K88"/>
    <mergeCell ref="B90:K90"/>
    <mergeCell ref="B92:D92"/>
    <mergeCell ref="I92:J92"/>
    <mergeCell ref="B93:D93"/>
    <mergeCell ref="I93:J93"/>
    <mergeCell ref="B99:D99"/>
    <mergeCell ref="B100:D100"/>
    <mergeCell ref="B104:K104"/>
    <mergeCell ref="I106:J106"/>
    <mergeCell ref="I107:J107"/>
    <mergeCell ref="I83:J83"/>
    <mergeCell ref="B51:D51"/>
    <mergeCell ref="B52:D52"/>
    <mergeCell ref="B65:K65"/>
    <mergeCell ref="B67:K67"/>
    <mergeCell ref="B69:D69"/>
    <mergeCell ref="I69:J69"/>
    <mergeCell ref="B70:D70"/>
    <mergeCell ref="I70:J70"/>
    <mergeCell ref="B76:D76"/>
    <mergeCell ref="B77:D77"/>
    <mergeCell ref="B81:K81"/>
    <mergeCell ref="B45:D45"/>
    <mergeCell ref="I45:J45"/>
    <mergeCell ref="B21:D21"/>
    <mergeCell ref="I21:J21"/>
    <mergeCell ref="B26:K26"/>
    <mergeCell ref="B28:D28"/>
    <mergeCell ref="B29:D29"/>
    <mergeCell ref="E29:F29"/>
    <mergeCell ref="B34:K34"/>
    <mergeCell ref="B36:K36"/>
    <mergeCell ref="B43:K43"/>
    <mergeCell ref="B44:D44"/>
    <mergeCell ref="I44:J44"/>
    <mergeCell ref="B12:D12"/>
    <mergeCell ref="E12:F12"/>
    <mergeCell ref="I12:J12"/>
    <mergeCell ref="B18:K18"/>
    <mergeCell ref="B20:D20"/>
    <mergeCell ref="I20:J20"/>
    <mergeCell ref="B8:K8"/>
    <mergeCell ref="B9:K9"/>
    <mergeCell ref="B10:D11"/>
    <mergeCell ref="E10:G10"/>
    <mergeCell ref="I10:J10"/>
    <mergeCell ref="E11:F11"/>
    <mergeCell ref="I11:J11"/>
    <mergeCell ref="B7:K7"/>
    <mergeCell ref="A1:K1"/>
    <mergeCell ref="A2:K2"/>
    <mergeCell ref="A3:K3"/>
    <mergeCell ref="A4:K4"/>
    <mergeCell ref="B6:K6"/>
  </mergeCells>
  <pageMargins left="0.51181102362204722" right="0.51181102362204722" top="0.78740157480314965" bottom="0.78740157480314965" header="0.31496062992125984" footer="0.31496062992125984"/>
  <pageSetup paperSize="9" scale="5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30BF-3E5F-4059-8C5B-80DD46192B47}">
  <dimension ref="A2:L226"/>
  <sheetViews>
    <sheetView tabSelected="1" view="pageBreakPreview" zoomScale="85" zoomScaleNormal="70" zoomScaleSheetLayoutView="85" workbookViewId="0">
      <selection activeCell="D178" sqref="D178"/>
    </sheetView>
  </sheetViews>
  <sheetFormatPr defaultRowHeight="15" x14ac:dyDescent="0.25"/>
  <cols>
    <col min="1" max="1" width="17.85546875" customWidth="1"/>
    <col min="2" max="2" width="97.5703125" customWidth="1"/>
    <col min="3" max="3" width="7.140625" bestFit="1" customWidth="1"/>
    <col min="4" max="4" width="13.7109375" customWidth="1"/>
    <col min="5" max="5" width="12.140625" customWidth="1"/>
    <col min="6" max="6" width="17.42578125" bestFit="1" customWidth="1"/>
    <col min="7" max="7" width="15.7109375" bestFit="1" customWidth="1"/>
  </cols>
  <sheetData>
    <row r="2" spans="1:12" ht="15" customHeight="1" x14ac:dyDescent="0.25">
      <c r="B2" s="159"/>
      <c r="C2" s="159"/>
      <c r="D2" s="159"/>
      <c r="E2" s="159"/>
    </row>
    <row r="3" spans="1:12" ht="15" customHeight="1" x14ac:dyDescent="0.25">
      <c r="B3" s="159"/>
      <c r="C3" s="159"/>
      <c r="D3" s="159"/>
      <c r="E3" s="159"/>
    </row>
    <row r="5" spans="1:12" x14ac:dyDescent="0.25">
      <c r="A5" s="215" t="s">
        <v>0</v>
      </c>
      <c r="B5" s="215"/>
      <c r="C5" s="215"/>
      <c r="D5" s="215"/>
      <c r="E5" s="215"/>
      <c r="F5" s="215"/>
      <c r="G5" s="216"/>
      <c r="H5" s="216"/>
      <c r="I5" s="216"/>
      <c r="J5" s="216"/>
      <c r="K5" s="216"/>
      <c r="L5" s="216"/>
    </row>
    <row r="6" spans="1:12" x14ac:dyDescent="0.25">
      <c r="A6" s="216"/>
      <c r="B6" s="215" t="s">
        <v>6</v>
      </c>
      <c r="C6" s="215"/>
      <c r="D6" s="215"/>
      <c r="E6" s="215"/>
      <c r="F6" s="215"/>
      <c r="G6" s="216"/>
      <c r="H6" s="216"/>
      <c r="I6" s="216"/>
      <c r="J6" s="216"/>
      <c r="K6" s="216"/>
      <c r="L6" s="216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75" x14ac:dyDescent="0.25">
      <c r="A8" s="164" t="s">
        <v>261</v>
      </c>
      <c r="B8" s="164"/>
      <c r="C8" s="164"/>
      <c r="D8" s="164"/>
      <c r="E8" s="164"/>
      <c r="F8" s="164"/>
      <c r="G8" s="130"/>
      <c r="H8" s="131"/>
      <c r="I8" s="2"/>
      <c r="J8" s="2"/>
      <c r="K8" s="2"/>
      <c r="L8" s="2"/>
    </row>
    <row r="9" spans="1:12" ht="15.75" x14ac:dyDescent="0.25">
      <c r="A9" s="164" t="s">
        <v>87</v>
      </c>
      <c r="B9" s="164"/>
      <c r="C9" s="164"/>
      <c r="D9" s="164"/>
      <c r="E9" s="130"/>
      <c r="F9" s="130"/>
      <c r="G9" s="130"/>
      <c r="H9" s="131"/>
      <c r="I9" s="2"/>
      <c r="J9" s="2"/>
      <c r="K9" s="2"/>
      <c r="L9" s="2"/>
    </row>
    <row r="10" spans="1:12" ht="15.75" x14ac:dyDescent="0.25">
      <c r="A10" s="164" t="s">
        <v>88</v>
      </c>
      <c r="B10" s="164"/>
      <c r="C10" s="164"/>
      <c r="D10" s="164"/>
      <c r="E10" s="164"/>
      <c r="F10" s="164"/>
      <c r="G10" s="164"/>
      <c r="H10" s="164"/>
      <c r="I10" s="2"/>
      <c r="J10" s="2"/>
      <c r="K10" s="2"/>
      <c r="L10" s="2"/>
    </row>
    <row r="11" spans="1:12" ht="15.75" x14ac:dyDescent="0.25">
      <c r="A11" s="164" t="s">
        <v>89</v>
      </c>
      <c r="B11" s="164"/>
      <c r="C11" s="164"/>
      <c r="D11" s="2"/>
      <c r="E11" s="2"/>
      <c r="F11" s="2"/>
      <c r="G11" s="2"/>
      <c r="H11" s="2"/>
      <c r="I11" s="2"/>
      <c r="J11" s="2"/>
      <c r="K11" s="2"/>
      <c r="L11" s="2"/>
    </row>
    <row r="12" spans="1:12" ht="15.75" x14ac:dyDescent="0.25">
      <c r="A12" s="164" t="s">
        <v>90</v>
      </c>
      <c r="B12" s="164"/>
      <c r="C12" s="130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14" t="s">
        <v>154</v>
      </c>
      <c r="B13" s="214"/>
      <c r="C13" s="214"/>
      <c r="D13" s="214"/>
      <c r="E13" s="214"/>
      <c r="F13" s="214"/>
      <c r="G13" s="214"/>
    </row>
    <row r="14" spans="1:12" ht="28.5" x14ac:dyDescent="0.25">
      <c r="A14" s="132" t="s">
        <v>191</v>
      </c>
      <c r="B14" s="141" t="s">
        <v>192</v>
      </c>
      <c r="C14" s="132" t="s">
        <v>91</v>
      </c>
      <c r="D14" s="132" t="s">
        <v>63</v>
      </c>
      <c r="E14" s="132" t="s">
        <v>64</v>
      </c>
      <c r="F14" s="132" t="s">
        <v>10</v>
      </c>
    </row>
    <row r="15" spans="1:12" ht="45" x14ac:dyDescent="0.25">
      <c r="A15" s="133">
        <v>3080</v>
      </c>
      <c r="B15" s="134" t="s">
        <v>92</v>
      </c>
      <c r="C15" s="133" t="s">
        <v>93</v>
      </c>
      <c r="D15" s="135">
        <v>5.7799999999999997E-2</v>
      </c>
      <c r="E15" s="136">
        <v>59.5</v>
      </c>
      <c r="F15" s="137">
        <f>ROUND(D15*E15,2)</f>
        <v>3.44</v>
      </c>
    </row>
    <row r="16" spans="1:12" ht="45" x14ac:dyDescent="0.25">
      <c r="A16" s="133">
        <v>3097</v>
      </c>
      <c r="B16" s="138" t="s">
        <v>94</v>
      </c>
      <c r="C16" s="133" t="s">
        <v>93</v>
      </c>
      <c r="D16" s="135">
        <v>3.85E-2</v>
      </c>
      <c r="E16" s="136">
        <v>66.62</v>
      </c>
      <c r="F16" s="137">
        <f>ROUND(D16*E16,2)</f>
        <v>2.56</v>
      </c>
    </row>
    <row r="17" spans="1:6" ht="12.75" customHeight="1" x14ac:dyDescent="0.25">
      <c r="A17" s="133">
        <v>10886</v>
      </c>
      <c r="B17" s="138" t="s">
        <v>95</v>
      </c>
      <c r="C17" s="133" t="s">
        <v>3</v>
      </c>
      <c r="D17" s="135">
        <v>1.9300000000000001E-2</v>
      </c>
      <c r="E17" s="136">
        <v>187.25</v>
      </c>
      <c r="F17" s="137">
        <f>ROUND(D17*E17,2)</f>
        <v>3.61</v>
      </c>
    </row>
    <row r="18" spans="1:6" ht="17.25" customHeight="1" x14ac:dyDescent="0.25">
      <c r="A18" s="133">
        <v>10891</v>
      </c>
      <c r="B18" s="138" t="s">
        <v>96</v>
      </c>
      <c r="C18" s="133" t="s">
        <v>3</v>
      </c>
      <c r="D18" s="135">
        <v>1.9300000000000001E-2</v>
      </c>
      <c r="E18" s="136">
        <v>181.07</v>
      </c>
      <c r="F18" s="137">
        <f>ROUND(D18*E18,2)</f>
        <v>3.49</v>
      </c>
    </row>
    <row r="19" spans="1:6" ht="30" x14ac:dyDescent="0.25">
      <c r="A19" s="133">
        <v>11587</v>
      </c>
      <c r="B19" s="138" t="s">
        <v>97</v>
      </c>
      <c r="C19" s="133" t="s">
        <v>2</v>
      </c>
      <c r="D19" s="135">
        <v>0.99380000000000002</v>
      </c>
      <c r="E19" s="136">
        <v>95.49</v>
      </c>
      <c r="F19" s="137">
        <f t="shared" ref="F19:F39" si="0">ROUND(D19*E19,2)</f>
        <v>94.9</v>
      </c>
    </row>
    <row r="20" spans="1:6" ht="30" x14ac:dyDescent="0.25">
      <c r="A20" s="133">
        <v>86888</v>
      </c>
      <c r="B20" s="138" t="s">
        <v>98</v>
      </c>
      <c r="C20" s="133" t="s">
        <v>3</v>
      </c>
      <c r="D20" s="135">
        <v>3.85E-2</v>
      </c>
      <c r="E20" s="136">
        <v>362.82</v>
      </c>
      <c r="F20" s="137">
        <f t="shared" si="0"/>
        <v>13.97</v>
      </c>
    </row>
    <row r="21" spans="1:6" ht="48" customHeight="1" x14ac:dyDescent="0.25">
      <c r="A21" s="133">
        <v>86934</v>
      </c>
      <c r="B21" s="138" t="s">
        <v>99</v>
      </c>
      <c r="C21" s="133" t="s">
        <v>3</v>
      </c>
      <c r="D21" s="135">
        <v>1.9300000000000001E-2</v>
      </c>
      <c r="E21" s="136">
        <v>339.58</v>
      </c>
      <c r="F21" s="137">
        <f t="shared" si="0"/>
        <v>6.55</v>
      </c>
    </row>
    <row r="22" spans="1:6" ht="45.75" customHeight="1" x14ac:dyDescent="0.25">
      <c r="A22" s="133">
        <v>86943</v>
      </c>
      <c r="B22" s="138" t="s">
        <v>100</v>
      </c>
      <c r="C22" s="133" t="s">
        <v>3</v>
      </c>
      <c r="D22" s="135">
        <v>3.85E-2</v>
      </c>
      <c r="E22" s="136">
        <v>192.7</v>
      </c>
      <c r="F22" s="137">
        <f t="shared" si="0"/>
        <v>7.42</v>
      </c>
    </row>
    <row r="23" spans="1:6" ht="45" x14ac:dyDescent="0.25">
      <c r="A23" s="133">
        <v>87548</v>
      </c>
      <c r="B23" s="138" t="s">
        <v>101</v>
      </c>
      <c r="C23" s="133" t="s">
        <v>2</v>
      </c>
      <c r="D23" s="135">
        <v>3.85E-2</v>
      </c>
      <c r="E23" s="136">
        <v>26.41</v>
      </c>
      <c r="F23" s="137">
        <f t="shared" si="0"/>
        <v>1.02</v>
      </c>
    </row>
    <row r="24" spans="1:6" ht="45" x14ac:dyDescent="0.25">
      <c r="A24" s="133">
        <v>87877</v>
      </c>
      <c r="B24" s="138" t="s">
        <v>102</v>
      </c>
      <c r="C24" s="133" t="s">
        <v>2</v>
      </c>
      <c r="D24" s="135">
        <v>0.20469999999999999</v>
      </c>
      <c r="E24" s="136">
        <v>8.01</v>
      </c>
      <c r="F24" s="137">
        <f t="shared" si="0"/>
        <v>1.64</v>
      </c>
    </row>
    <row r="25" spans="1:6" ht="30" x14ac:dyDescent="0.25">
      <c r="A25" s="133">
        <v>88489</v>
      </c>
      <c r="B25" s="138" t="s">
        <v>103</v>
      </c>
      <c r="C25" s="133" t="s">
        <v>2</v>
      </c>
      <c r="D25" s="135">
        <v>4.4976000000000003</v>
      </c>
      <c r="E25" s="136">
        <v>13</v>
      </c>
      <c r="F25" s="137">
        <f t="shared" si="0"/>
        <v>58.47</v>
      </c>
    </row>
    <row r="26" spans="1:6" ht="45" x14ac:dyDescent="0.25">
      <c r="A26" s="133">
        <v>89171</v>
      </c>
      <c r="B26" s="138" t="s">
        <v>104</v>
      </c>
      <c r="C26" s="133" t="s">
        <v>2</v>
      </c>
      <c r="D26" s="135">
        <v>8.0600000000000005E-2</v>
      </c>
      <c r="E26" s="136">
        <v>55.97</v>
      </c>
      <c r="F26" s="137">
        <f t="shared" si="0"/>
        <v>4.51</v>
      </c>
    </row>
    <row r="27" spans="1:6" ht="60" x14ac:dyDescent="0.25">
      <c r="A27" s="133">
        <v>89173</v>
      </c>
      <c r="B27" s="138" t="s">
        <v>105</v>
      </c>
      <c r="C27" s="133" t="s">
        <v>2</v>
      </c>
      <c r="D27" s="135">
        <v>0.20469999999999999</v>
      </c>
      <c r="E27" s="136">
        <v>38.979999999999997</v>
      </c>
      <c r="F27" s="137">
        <f t="shared" si="0"/>
        <v>7.98</v>
      </c>
    </row>
    <row r="28" spans="1:6" ht="30" x14ac:dyDescent="0.25">
      <c r="A28" s="133">
        <v>89482</v>
      </c>
      <c r="B28" s="138" t="s">
        <v>106</v>
      </c>
      <c r="C28" s="133" t="s">
        <v>3</v>
      </c>
      <c r="D28" s="135">
        <v>3.85E-2</v>
      </c>
      <c r="E28" s="136">
        <v>30.97</v>
      </c>
      <c r="F28" s="137">
        <f t="shared" si="0"/>
        <v>1.19</v>
      </c>
    </row>
    <row r="29" spans="1:6" ht="30" x14ac:dyDescent="0.25">
      <c r="A29" s="133">
        <v>89711</v>
      </c>
      <c r="B29" s="138" t="s">
        <v>107</v>
      </c>
      <c r="C29" s="133" t="s">
        <v>108</v>
      </c>
      <c r="D29" s="135">
        <v>0.13880000000000001</v>
      </c>
      <c r="E29" s="136">
        <v>17.22</v>
      </c>
      <c r="F29" s="137">
        <f t="shared" si="0"/>
        <v>2.39</v>
      </c>
    </row>
    <row r="30" spans="1:6" ht="30" x14ac:dyDescent="0.25">
      <c r="A30" s="133">
        <v>89712</v>
      </c>
      <c r="B30" s="138" t="s">
        <v>109</v>
      </c>
      <c r="C30" s="133" t="s">
        <v>108</v>
      </c>
      <c r="D30" s="135">
        <v>0.12529999999999999</v>
      </c>
      <c r="E30" s="136">
        <v>26.21</v>
      </c>
      <c r="F30" s="137">
        <f t="shared" si="0"/>
        <v>3.28</v>
      </c>
    </row>
    <row r="31" spans="1:6" ht="30" x14ac:dyDescent="0.25">
      <c r="A31" s="133">
        <v>89714</v>
      </c>
      <c r="B31" s="138" t="s">
        <v>110</v>
      </c>
      <c r="C31" s="133" t="s">
        <v>3</v>
      </c>
      <c r="D31" s="135">
        <v>0.1472</v>
      </c>
      <c r="E31" s="136">
        <v>50.7</v>
      </c>
      <c r="F31" s="137">
        <f t="shared" si="0"/>
        <v>7.46</v>
      </c>
    </row>
    <row r="32" spans="1:6" ht="45" x14ac:dyDescent="0.25">
      <c r="A32" s="133">
        <v>89724</v>
      </c>
      <c r="B32" s="138" t="s">
        <v>111</v>
      </c>
      <c r="C32" s="133" t="s">
        <v>3</v>
      </c>
      <c r="D32" s="135">
        <v>7.7100000000000002E-2</v>
      </c>
      <c r="E32" s="136">
        <v>9.31</v>
      </c>
      <c r="F32" s="137">
        <f t="shared" si="0"/>
        <v>0.72</v>
      </c>
    </row>
    <row r="33" spans="1:6" ht="45" x14ac:dyDescent="0.25">
      <c r="A33" s="133">
        <v>89726</v>
      </c>
      <c r="B33" s="138" t="s">
        <v>112</v>
      </c>
      <c r="C33" s="133" t="s">
        <v>3</v>
      </c>
      <c r="D33" s="135">
        <v>5.7799999999999997E-2</v>
      </c>
      <c r="E33" s="136">
        <v>6.5</v>
      </c>
      <c r="F33" s="137">
        <f t="shared" si="0"/>
        <v>0.38</v>
      </c>
    </row>
    <row r="34" spans="1:6" ht="45" x14ac:dyDescent="0.25">
      <c r="A34" s="133">
        <v>89731</v>
      </c>
      <c r="B34" s="138" t="s">
        <v>113</v>
      </c>
      <c r="C34" s="133" t="s">
        <v>3</v>
      </c>
      <c r="D34" s="135">
        <v>1.9300000000000001E-2</v>
      </c>
      <c r="E34" s="136">
        <v>9.7100000000000009</v>
      </c>
      <c r="F34" s="137">
        <f t="shared" si="0"/>
        <v>0.19</v>
      </c>
    </row>
    <row r="35" spans="1:6" ht="45" x14ac:dyDescent="0.25">
      <c r="A35" s="133">
        <v>89748</v>
      </c>
      <c r="B35" s="138" t="s">
        <v>114</v>
      </c>
      <c r="C35" s="133" t="s">
        <v>3</v>
      </c>
      <c r="D35" s="135">
        <v>5.7799999999999997E-2</v>
      </c>
      <c r="E35" s="136">
        <v>37.11</v>
      </c>
      <c r="F35" s="137">
        <f t="shared" si="0"/>
        <v>2.14</v>
      </c>
    </row>
    <row r="36" spans="1:6" ht="30" x14ac:dyDescent="0.25">
      <c r="A36" s="133">
        <v>89784</v>
      </c>
      <c r="B36" s="138" t="s">
        <v>115</v>
      </c>
      <c r="C36" s="133" t="s">
        <v>3</v>
      </c>
      <c r="D36" s="135">
        <v>5.7799999999999997E-2</v>
      </c>
      <c r="E36" s="136">
        <v>18.309999999999999</v>
      </c>
      <c r="F36" s="137">
        <f t="shared" si="0"/>
        <v>1.06</v>
      </c>
    </row>
    <row r="37" spans="1:6" ht="29.25" customHeight="1" x14ac:dyDescent="0.25">
      <c r="A37" s="133">
        <v>89796</v>
      </c>
      <c r="B37" s="138" t="s">
        <v>116</v>
      </c>
      <c r="C37" s="133" t="s">
        <v>3</v>
      </c>
      <c r="D37" s="135">
        <v>3.85E-2</v>
      </c>
      <c r="E37" s="136">
        <v>37.75</v>
      </c>
      <c r="F37" s="137">
        <f t="shared" si="0"/>
        <v>1.45</v>
      </c>
    </row>
    <row r="38" spans="1:6" ht="29.25" customHeight="1" x14ac:dyDescent="0.25">
      <c r="A38" s="133">
        <v>89957</v>
      </c>
      <c r="B38" s="138" t="s">
        <v>117</v>
      </c>
      <c r="C38" s="133" t="s">
        <v>3</v>
      </c>
      <c r="D38" s="135">
        <v>9.64E-2</v>
      </c>
      <c r="E38" s="136">
        <v>119.15</v>
      </c>
      <c r="F38" s="137">
        <f t="shared" si="0"/>
        <v>11.49</v>
      </c>
    </row>
    <row r="39" spans="1:6" ht="30" x14ac:dyDescent="0.25">
      <c r="A39" s="133">
        <v>90443</v>
      </c>
      <c r="B39" s="138" t="s">
        <v>118</v>
      </c>
      <c r="C39" s="133" t="s">
        <v>108</v>
      </c>
      <c r="D39" s="135">
        <v>0.1002</v>
      </c>
      <c r="E39" s="136">
        <v>10.43</v>
      </c>
      <c r="F39" s="137">
        <f t="shared" si="0"/>
        <v>1.05</v>
      </c>
    </row>
    <row r="40" spans="1:6" ht="30" x14ac:dyDescent="0.25">
      <c r="A40" s="133">
        <v>90466</v>
      </c>
      <c r="B40" s="138" t="s">
        <v>119</v>
      </c>
      <c r="C40" s="133" t="s">
        <v>108</v>
      </c>
      <c r="D40" s="135">
        <v>0.1002</v>
      </c>
      <c r="E40" s="136">
        <v>10.96</v>
      </c>
      <c r="F40" s="137">
        <f>ROUND(D40*E40,2)</f>
        <v>1.1000000000000001</v>
      </c>
    </row>
    <row r="41" spans="1:6" ht="30" x14ac:dyDescent="0.25">
      <c r="A41" s="133">
        <v>90820</v>
      </c>
      <c r="B41" s="138" t="s">
        <v>120</v>
      </c>
      <c r="C41" s="133" t="s">
        <v>3</v>
      </c>
      <c r="D41" s="135">
        <v>3.85E-2</v>
      </c>
      <c r="E41" s="136">
        <v>266.77999999999997</v>
      </c>
      <c r="F41" s="137">
        <f t="shared" ref="F41:F45" si="1">ROUND(D41*E41,2)</f>
        <v>10.27</v>
      </c>
    </row>
    <row r="42" spans="1:6" ht="30" x14ac:dyDescent="0.25">
      <c r="A42" s="133">
        <v>90822</v>
      </c>
      <c r="B42" s="138" t="s">
        <v>121</v>
      </c>
      <c r="C42" s="133" t="s">
        <v>3</v>
      </c>
      <c r="D42" s="135">
        <v>5.7799999999999997E-2</v>
      </c>
      <c r="E42" s="136">
        <v>289.27999999999997</v>
      </c>
      <c r="F42" s="137">
        <f t="shared" si="1"/>
        <v>16.72</v>
      </c>
    </row>
    <row r="43" spans="1:6" ht="45" x14ac:dyDescent="0.25">
      <c r="A43" s="133">
        <v>91170</v>
      </c>
      <c r="B43" s="138" t="s">
        <v>122</v>
      </c>
      <c r="C43" s="133" t="s">
        <v>108</v>
      </c>
      <c r="D43" s="135">
        <v>0.53</v>
      </c>
      <c r="E43" s="136">
        <v>2.5</v>
      </c>
      <c r="F43" s="137">
        <f t="shared" si="1"/>
        <v>1.33</v>
      </c>
    </row>
    <row r="44" spans="1:6" ht="30" customHeight="1" x14ac:dyDescent="0.25">
      <c r="A44" s="133">
        <v>91173</v>
      </c>
      <c r="B44" s="138" t="s">
        <v>193</v>
      </c>
      <c r="C44" s="133" t="s">
        <v>108</v>
      </c>
      <c r="D44" s="135">
        <v>1.7343999999999999</v>
      </c>
      <c r="E44" s="136">
        <v>1.27</v>
      </c>
      <c r="F44" s="137">
        <f t="shared" si="1"/>
        <v>2.2000000000000002</v>
      </c>
    </row>
    <row r="45" spans="1:6" ht="30" x14ac:dyDescent="0.25">
      <c r="A45" s="133">
        <v>91341</v>
      </c>
      <c r="B45" s="138" t="s">
        <v>123</v>
      </c>
      <c r="C45" s="133" t="s">
        <v>2</v>
      </c>
      <c r="D45" s="135">
        <v>3.2399999999999998E-2</v>
      </c>
      <c r="E45" s="136">
        <v>484.59</v>
      </c>
      <c r="F45" s="137">
        <f t="shared" si="1"/>
        <v>15.7</v>
      </c>
    </row>
    <row r="46" spans="1:6" ht="30" x14ac:dyDescent="0.25">
      <c r="A46" s="133">
        <v>91862</v>
      </c>
      <c r="B46" s="138" t="s">
        <v>194</v>
      </c>
      <c r="C46" s="133" t="s">
        <v>108</v>
      </c>
      <c r="D46" s="135">
        <v>0.53</v>
      </c>
      <c r="E46" s="136">
        <v>9.0399999999999991</v>
      </c>
      <c r="F46" s="137">
        <f>ROUND(D46*E46,2)</f>
        <v>4.79</v>
      </c>
    </row>
    <row r="47" spans="1:6" ht="30" x14ac:dyDescent="0.25">
      <c r="A47" s="133">
        <v>91870</v>
      </c>
      <c r="B47" s="138" t="s">
        <v>195</v>
      </c>
      <c r="C47" s="133" t="s">
        <v>108</v>
      </c>
      <c r="D47" s="135">
        <v>1.7343999999999999</v>
      </c>
      <c r="E47" s="136">
        <v>9.91</v>
      </c>
      <c r="F47" s="137">
        <f t="shared" ref="F47:F52" si="2">ROUND(D47*E47,2)</f>
        <v>17.190000000000001</v>
      </c>
    </row>
    <row r="48" spans="1:6" ht="30" x14ac:dyDescent="0.25">
      <c r="A48" s="133">
        <v>91911</v>
      </c>
      <c r="B48" s="138" t="s">
        <v>196</v>
      </c>
      <c r="C48" s="133" t="s">
        <v>3</v>
      </c>
      <c r="D48" s="135">
        <v>0.19270000000000001</v>
      </c>
      <c r="E48" s="136">
        <v>10.88</v>
      </c>
      <c r="F48" s="137">
        <f t="shared" si="2"/>
        <v>2.1</v>
      </c>
    </row>
    <row r="49" spans="1:6" ht="30" x14ac:dyDescent="0.25">
      <c r="A49" s="133">
        <v>91924</v>
      </c>
      <c r="B49" s="138" t="s">
        <v>124</v>
      </c>
      <c r="C49" s="133" t="s">
        <v>108</v>
      </c>
      <c r="D49" s="135">
        <v>1.4165000000000001</v>
      </c>
      <c r="E49" s="136">
        <v>2.86</v>
      </c>
      <c r="F49" s="137">
        <f t="shared" si="2"/>
        <v>4.05</v>
      </c>
    </row>
    <row r="50" spans="1:6" ht="30" x14ac:dyDescent="0.25">
      <c r="A50" s="133">
        <v>91926</v>
      </c>
      <c r="B50" s="138" t="s">
        <v>125</v>
      </c>
      <c r="C50" s="133" t="s">
        <v>108</v>
      </c>
      <c r="D50" s="135">
        <v>3.4689000000000001</v>
      </c>
      <c r="E50" s="136">
        <v>4.2300000000000004</v>
      </c>
      <c r="F50" s="137">
        <f t="shared" si="2"/>
        <v>14.67</v>
      </c>
    </row>
    <row r="51" spans="1:6" ht="30" x14ac:dyDescent="0.25">
      <c r="A51" s="133">
        <v>91928</v>
      </c>
      <c r="B51" s="138" t="s">
        <v>126</v>
      </c>
      <c r="C51" s="133" t="s">
        <v>108</v>
      </c>
      <c r="D51" s="135">
        <v>2.0234999999999999</v>
      </c>
      <c r="E51" s="136">
        <v>7.03</v>
      </c>
      <c r="F51" s="137">
        <f t="shared" si="2"/>
        <v>14.23</v>
      </c>
    </row>
    <row r="52" spans="1:6" ht="30" x14ac:dyDescent="0.25">
      <c r="A52" s="133">
        <v>91937</v>
      </c>
      <c r="B52" s="138" t="s">
        <v>127</v>
      </c>
      <c r="C52" s="133" t="s">
        <v>3</v>
      </c>
      <c r="D52" s="135">
        <v>0.1734</v>
      </c>
      <c r="E52" s="136">
        <v>9.56</v>
      </c>
      <c r="F52" s="137">
        <f t="shared" si="2"/>
        <v>1.66</v>
      </c>
    </row>
    <row r="53" spans="1:6" ht="30" x14ac:dyDescent="0.25">
      <c r="A53" s="133">
        <v>91945</v>
      </c>
      <c r="B53" s="138" t="s">
        <v>128</v>
      </c>
      <c r="C53" s="133" t="s">
        <v>3</v>
      </c>
      <c r="D53" s="135">
        <v>5.7799999999999997E-2</v>
      </c>
      <c r="E53" s="136">
        <v>8.24</v>
      </c>
      <c r="F53" s="137">
        <f t="shared" ref="F53:F88" si="3">ROUND(D53*E53,2)</f>
        <v>0.48</v>
      </c>
    </row>
    <row r="54" spans="1:6" ht="30" x14ac:dyDescent="0.25">
      <c r="A54" s="133">
        <v>92000</v>
      </c>
      <c r="B54" s="138" t="s">
        <v>129</v>
      </c>
      <c r="C54" s="133" t="s">
        <v>3</v>
      </c>
      <c r="D54" s="135">
        <v>7.7100000000000002E-2</v>
      </c>
      <c r="E54" s="136">
        <v>23.7</v>
      </c>
      <c r="F54" s="137">
        <f t="shared" si="3"/>
        <v>1.83</v>
      </c>
    </row>
    <row r="55" spans="1:6" ht="30" x14ac:dyDescent="0.25">
      <c r="A55" s="133">
        <v>92008</v>
      </c>
      <c r="B55" s="138" t="s">
        <v>130</v>
      </c>
      <c r="C55" s="133" t="s">
        <v>3</v>
      </c>
      <c r="D55" s="135">
        <v>0.1542</v>
      </c>
      <c r="E55" s="136">
        <v>38.07</v>
      </c>
      <c r="F55" s="137">
        <f t="shared" si="3"/>
        <v>5.87</v>
      </c>
    </row>
    <row r="56" spans="1:6" ht="30" x14ac:dyDescent="0.25">
      <c r="A56" s="133">
        <v>92023</v>
      </c>
      <c r="B56" s="138" t="s">
        <v>131</v>
      </c>
      <c r="C56" s="133" t="s">
        <v>3</v>
      </c>
      <c r="D56" s="135">
        <v>0.13489999999999999</v>
      </c>
      <c r="E56" s="136">
        <v>39.57</v>
      </c>
      <c r="F56" s="137">
        <f t="shared" si="3"/>
        <v>5.34</v>
      </c>
    </row>
    <row r="57" spans="1:6" ht="45" x14ac:dyDescent="0.25">
      <c r="A57" s="133">
        <v>92543</v>
      </c>
      <c r="B57" s="138" t="s">
        <v>132</v>
      </c>
      <c r="C57" s="133" t="s">
        <v>2</v>
      </c>
      <c r="D57" s="135">
        <v>1.3621000000000001</v>
      </c>
      <c r="E57" s="136">
        <v>18.809999999999999</v>
      </c>
      <c r="F57" s="137">
        <f t="shared" si="3"/>
        <v>25.62</v>
      </c>
    </row>
    <row r="58" spans="1:6" ht="30" x14ac:dyDescent="0.25">
      <c r="A58" s="133">
        <v>92981</v>
      </c>
      <c r="B58" s="138" t="s">
        <v>133</v>
      </c>
      <c r="C58" s="133" t="s">
        <v>108</v>
      </c>
      <c r="D58" s="135">
        <v>0.19270000000000001</v>
      </c>
      <c r="E58" s="136">
        <v>17.850000000000001</v>
      </c>
      <c r="F58" s="137">
        <f t="shared" si="3"/>
        <v>3.44</v>
      </c>
    </row>
    <row r="59" spans="1:6" ht="15.75" customHeight="1" x14ac:dyDescent="0.25">
      <c r="A59" s="133">
        <v>93358</v>
      </c>
      <c r="B59" s="138" t="s">
        <v>134</v>
      </c>
      <c r="C59" s="133" t="s">
        <v>5</v>
      </c>
      <c r="D59" s="135">
        <v>2.3300000000000001E-2</v>
      </c>
      <c r="E59" s="136">
        <v>67.599999999999994</v>
      </c>
      <c r="F59" s="137">
        <f t="shared" si="3"/>
        <v>1.58</v>
      </c>
    </row>
    <row r="60" spans="1:6" ht="45" x14ac:dyDescent="0.25">
      <c r="A60" s="133">
        <v>94210</v>
      </c>
      <c r="B60" s="138" t="s">
        <v>135</v>
      </c>
      <c r="C60" s="133" t="s">
        <v>2</v>
      </c>
      <c r="D60" s="135">
        <v>1.3621000000000001</v>
      </c>
      <c r="E60" s="136">
        <v>72.33</v>
      </c>
      <c r="F60" s="137">
        <f t="shared" si="3"/>
        <v>98.52</v>
      </c>
    </row>
    <row r="61" spans="1:6" ht="45" x14ac:dyDescent="0.25">
      <c r="A61" s="133">
        <v>94559</v>
      </c>
      <c r="B61" s="138" t="s">
        <v>136</v>
      </c>
      <c r="C61" s="133" t="s">
        <v>2</v>
      </c>
      <c r="D61" s="135">
        <v>2.8899999999999999E-2</v>
      </c>
      <c r="E61" s="136">
        <v>650.36</v>
      </c>
      <c r="F61" s="137">
        <f t="shared" si="3"/>
        <v>18.8</v>
      </c>
    </row>
    <row r="62" spans="1:6" ht="30" x14ac:dyDescent="0.25">
      <c r="A62" s="133">
        <v>95240</v>
      </c>
      <c r="B62" s="138" t="s">
        <v>137</v>
      </c>
      <c r="C62" s="133" t="s">
        <v>2</v>
      </c>
      <c r="D62" s="135">
        <v>5.4000000000000003E-3</v>
      </c>
      <c r="E62" s="136">
        <v>16.89</v>
      </c>
      <c r="F62" s="137">
        <f t="shared" si="3"/>
        <v>0.09</v>
      </c>
    </row>
    <row r="63" spans="1:6" ht="30" x14ac:dyDescent="0.25">
      <c r="A63" s="133">
        <v>95241</v>
      </c>
      <c r="B63" s="138" t="s">
        <v>138</v>
      </c>
      <c r="C63" s="133" t="s">
        <v>2</v>
      </c>
      <c r="D63" s="135">
        <v>1.3559000000000001</v>
      </c>
      <c r="E63" s="136">
        <v>28.17</v>
      </c>
      <c r="F63" s="137">
        <f t="shared" si="3"/>
        <v>38.200000000000003</v>
      </c>
    </row>
    <row r="64" spans="1:6" ht="30" x14ac:dyDescent="0.25">
      <c r="A64" s="133">
        <v>95805</v>
      </c>
      <c r="B64" s="138" t="s">
        <v>197</v>
      </c>
      <c r="C64" s="133" t="s">
        <v>3</v>
      </c>
      <c r="D64" s="135">
        <v>0.28910000000000002</v>
      </c>
      <c r="E64" s="136">
        <v>21.38</v>
      </c>
      <c r="F64" s="137">
        <f t="shared" si="3"/>
        <v>6.18</v>
      </c>
    </row>
    <row r="65" spans="1:6" ht="30" x14ac:dyDescent="0.25">
      <c r="A65" s="133">
        <v>95811</v>
      </c>
      <c r="B65" s="138" t="s">
        <v>198</v>
      </c>
      <c r="C65" s="133" t="s">
        <v>3</v>
      </c>
      <c r="D65" s="135">
        <v>0.13489999999999999</v>
      </c>
      <c r="E65" s="136">
        <v>14.18</v>
      </c>
      <c r="F65" s="137">
        <f t="shared" si="3"/>
        <v>1.91</v>
      </c>
    </row>
    <row r="66" spans="1:6" x14ac:dyDescent="0.25">
      <c r="A66" s="133">
        <v>96985</v>
      </c>
      <c r="B66" s="138" t="s">
        <v>139</v>
      </c>
      <c r="C66" s="133" t="s">
        <v>3</v>
      </c>
      <c r="D66" s="135">
        <v>3.85E-2</v>
      </c>
      <c r="E66" s="136">
        <v>103.46</v>
      </c>
      <c r="F66" s="137">
        <f t="shared" si="3"/>
        <v>3.98</v>
      </c>
    </row>
    <row r="67" spans="1:6" x14ac:dyDescent="0.25">
      <c r="A67" s="133">
        <v>96995</v>
      </c>
      <c r="B67" s="138" t="s">
        <v>140</v>
      </c>
      <c r="C67" s="133" t="s">
        <v>5</v>
      </c>
      <c r="D67" s="135">
        <v>6.0000000000000001E-3</v>
      </c>
      <c r="E67" s="136">
        <v>40.99</v>
      </c>
      <c r="F67" s="137">
        <f t="shared" si="3"/>
        <v>0.25</v>
      </c>
    </row>
    <row r="68" spans="1:6" ht="30" x14ac:dyDescent="0.25">
      <c r="A68" s="133">
        <v>97586</v>
      </c>
      <c r="B68" s="138" t="s">
        <v>141</v>
      </c>
      <c r="C68" s="133" t="s">
        <v>3</v>
      </c>
      <c r="D68" s="135">
        <v>0.11559999999999999</v>
      </c>
      <c r="E68" s="136">
        <v>184.54</v>
      </c>
      <c r="F68" s="137">
        <f t="shared" si="3"/>
        <v>21.33</v>
      </c>
    </row>
    <row r="69" spans="1:6" ht="30" x14ac:dyDescent="0.25">
      <c r="A69" s="133">
        <v>97593</v>
      </c>
      <c r="B69" s="138" t="s">
        <v>142</v>
      </c>
      <c r="C69" s="133" t="s">
        <v>3</v>
      </c>
      <c r="D69" s="135">
        <v>7.7100000000000002E-2</v>
      </c>
      <c r="E69" s="136">
        <v>164.16</v>
      </c>
      <c r="F69" s="137">
        <f t="shared" si="3"/>
        <v>12.66</v>
      </c>
    </row>
    <row r="70" spans="1:6" ht="30" x14ac:dyDescent="0.25">
      <c r="A70" s="133">
        <v>97611</v>
      </c>
      <c r="B70" s="138" t="s">
        <v>143</v>
      </c>
      <c r="C70" s="133" t="s">
        <v>3</v>
      </c>
      <c r="D70" s="135">
        <v>3.85E-2</v>
      </c>
      <c r="E70" s="136">
        <v>23.25</v>
      </c>
      <c r="F70" s="137">
        <f t="shared" si="3"/>
        <v>0.9</v>
      </c>
    </row>
    <row r="71" spans="1:6" ht="30" x14ac:dyDescent="0.25">
      <c r="A71" s="133">
        <v>97612</v>
      </c>
      <c r="B71" s="138" t="s">
        <v>144</v>
      </c>
      <c r="C71" s="133" t="s">
        <v>3</v>
      </c>
      <c r="D71" s="135">
        <v>3.85E-2</v>
      </c>
      <c r="E71" s="136">
        <v>25.44</v>
      </c>
      <c r="F71" s="137">
        <f t="shared" si="3"/>
        <v>0.98</v>
      </c>
    </row>
    <row r="72" spans="1:6" ht="30" x14ac:dyDescent="0.25">
      <c r="A72" s="133">
        <v>97886</v>
      </c>
      <c r="B72" s="138" t="s">
        <v>145</v>
      </c>
      <c r="C72" s="133" t="s">
        <v>3</v>
      </c>
      <c r="D72" s="135">
        <v>3.85E-2</v>
      </c>
      <c r="E72" s="136">
        <v>162.47</v>
      </c>
      <c r="F72" s="137">
        <f t="shared" si="3"/>
        <v>6.26</v>
      </c>
    </row>
    <row r="73" spans="1:6" ht="30" x14ac:dyDescent="0.25">
      <c r="A73" s="133">
        <v>97906</v>
      </c>
      <c r="B73" s="138" t="s">
        <v>146</v>
      </c>
      <c r="C73" s="133" t="s">
        <v>3</v>
      </c>
      <c r="D73" s="135">
        <v>1.9300000000000001E-2</v>
      </c>
      <c r="E73" s="136">
        <v>409.99</v>
      </c>
      <c r="F73" s="137">
        <f t="shared" si="3"/>
        <v>7.91</v>
      </c>
    </row>
    <row r="74" spans="1:6" ht="30" x14ac:dyDescent="0.25">
      <c r="A74" s="133">
        <v>98283</v>
      </c>
      <c r="B74" s="138" t="s">
        <v>147</v>
      </c>
      <c r="C74" s="133" t="s">
        <v>108</v>
      </c>
      <c r="D74" s="135">
        <v>0.61670000000000003</v>
      </c>
      <c r="E74" s="136">
        <v>8.14</v>
      </c>
      <c r="F74" s="137">
        <f t="shared" si="3"/>
        <v>5.0199999999999996</v>
      </c>
    </row>
    <row r="75" spans="1:6" ht="30" x14ac:dyDescent="0.25">
      <c r="A75" s="133">
        <v>98441</v>
      </c>
      <c r="B75" s="138" t="s">
        <v>199</v>
      </c>
      <c r="C75" s="133" t="s">
        <v>2</v>
      </c>
      <c r="D75" s="135">
        <v>0.2979</v>
      </c>
      <c r="E75" s="136">
        <v>124.22</v>
      </c>
      <c r="F75" s="137">
        <f t="shared" si="3"/>
        <v>37.01</v>
      </c>
    </row>
    <row r="76" spans="1:6" ht="30" x14ac:dyDescent="0.25">
      <c r="A76" s="133">
        <v>98442</v>
      </c>
      <c r="B76" s="138" t="s">
        <v>200</v>
      </c>
      <c r="C76" s="133" t="s">
        <v>2</v>
      </c>
      <c r="D76" s="135">
        <v>0.34289999999999998</v>
      </c>
      <c r="E76" s="136">
        <v>126.84</v>
      </c>
      <c r="F76" s="137">
        <f t="shared" si="3"/>
        <v>43.49</v>
      </c>
    </row>
    <row r="77" spans="1:6" ht="30" x14ac:dyDescent="0.25">
      <c r="A77" s="133">
        <v>98443</v>
      </c>
      <c r="B77" s="138" t="s">
        <v>201</v>
      </c>
      <c r="C77" s="133" t="s">
        <v>2</v>
      </c>
      <c r="D77" s="135">
        <v>0.15809999999999999</v>
      </c>
      <c r="E77" s="136">
        <v>109</v>
      </c>
      <c r="F77" s="137">
        <f t="shared" si="3"/>
        <v>17.23</v>
      </c>
    </row>
    <row r="78" spans="1:6" ht="30" x14ac:dyDescent="0.25">
      <c r="A78" s="133">
        <v>98444</v>
      </c>
      <c r="B78" s="138" t="s">
        <v>202</v>
      </c>
      <c r="C78" s="133" t="s">
        <v>2</v>
      </c>
      <c r="D78" s="135">
        <v>0.182</v>
      </c>
      <c r="E78" s="136">
        <v>110.87</v>
      </c>
      <c r="F78" s="137">
        <f t="shared" si="3"/>
        <v>20.18</v>
      </c>
    </row>
    <row r="79" spans="1:6" ht="30" x14ac:dyDescent="0.25">
      <c r="A79" s="133">
        <v>98445</v>
      </c>
      <c r="B79" s="138" t="s">
        <v>203</v>
      </c>
      <c r="C79" s="133" t="s">
        <v>2</v>
      </c>
      <c r="D79" s="135">
        <v>0.46539999999999998</v>
      </c>
      <c r="E79" s="136">
        <v>149.09</v>
      </c>
      <c r="F79" s="137">
        <f t="shared" si="3"/>
        <v>69.39</v>
      </c>
    </row>
    <row r="80" spans="1:6" ht="30" x14ac:dyDescent="0.25">
      <c r="A80" s="133">
        <v>98446</v>
      </c>
      <c r="B80" s="138" t="s">
        <v>204</v>
      </c>
      <c r="C80" s="133" t="s">
        <v>2</v>
      </c>
      <c r="D80" s="135">
        <v>0.3629</v>
      </c>
      <c r="E80" s="136">
        <v>190.53</v>
      </c>
      <c r="F80" s="137">
        <f t="shared" si="3"/>
        <v>69.14</v>
      </c>
    </row>
    <row r="81" spans="1:8" ht="30" x14ac:dyDescent="0.25">
      <c r="A81" s="133">
        <v>98447</v>
      </c>
      <c r="B81" s="138" t="s">
        <v>205</v>
      </c>
      <c r="C81" s="133" t="s">
        <v>2</v>
      </c>
      <c r="D81" s="135">
        <v>0.247</v>
      </c>
      <c r="E81" s="136">
        <v>127.86</v>
      </c>
      <c r="F81" s="137">
        <f t="shared" si="3"/>
        <v>31.58</v>
      </c>
    </row>
    <row r="82" spans="1:8" ht="30" x14ac:dyDescent="0.25">
      <c r="A82" s="133">
        <v>98448</v>
      </c>
      <c r="B82" s="138" t="s">
        <v>206</v>
      </c>
      <c r="C82" s="133" t="s">
        <v>2</v>
      </c>
      <c r="D82" s="135">
        <v>0.19259999999999999</v>
      </c>
      <c r="E82" s="136">
        <v>160.02000000000001</v>
      </c>
      <c r="F82" s="137">
        <f t="shared" si="3"/>
        <v>30.82</v>
      </c>
    </row>
    <row r="83" spans="1:8" ht="30" x14ac:dyDescent="0.25">
      <c r="A83" s="133">
        <v>100556</v>
      </c>
      <c r="B83" s="138" t="s">
        <v>148</v>
      </c>
      <c r="C83" s="133" t="s">
        <v>3</v>
      </c>
      <c r="D83" s="135">
        <v>1.9300000000000001E-2</v>
      </c>
      <c r="E83" s="136">
        <v>38.299999999999997</v>
      </c>
      <c r="F83" s="137">
        <f t="shared" si="3"/>
        <v>0.74</v>
      </c>
    </row>
    <row r="84" spans="1:8" ht="60" x14ac:dyDescent="0.25">
      <c r="A84" s="133">
        <v>100665</v>
      </c>
      <c r="B84" s="138" t="s">
        <v>149</v>
      </c>
      <c r="C84" s="133" t="s">
        <v>2</v>
      </c>
      <c r="D84" s="135">
        <v>9.64E-2</v>
      </c>
      <c r="E84" s="136">
        <v>815</v>
      </c>
      <c r="F84" s="137">
        <f t="shared" si="3"/>
        <v>78.569999999999993</v>
      </c>
      <c r="H84" s="129">
        <v>819.77</v>
      </c>
    </row>
    <row r="85" spans="1:8" ht="30" x14ac:dyDescent="0.25">
      <c r="A85" s="133">
        <v>101165</v>
      </c>
      <c r="B85" s="138" t="s">
        <v>150</v>
      </c>
      <c r="C85" s="133" t="s">
        <v>5</v>
      </c>
      <c r="D85" s="135">
        <v>2.3900000000000001E-2</v>
      </c>
      <c r="E85" s="136">
        <v>784.73</v>
      </c>
      <c r="F85" s="137">
        <f t="shared" si="3"/>
        <v>18.760000000000002</v>
      </c>
    </row>
    <row r="86" spans="1:8" ht="45" x14ac:dyDescent="0.25">
      <c r="A86" s="133">
        <v>101875</v>
      </c>
      <c r="B86" s="138" t="s">
        <v>151</v>
      </c>
      <c r="C86" s="133" t="s">
        <v>3</v>
      </c>
      <c r="D86" s="135">
        <v>1.9300000000000001E-2</v>
      </c>
      <c r="E86" s="136">
        <v>424.4</v>
      </c>
      <c r="F86" s="137">
        <f t="shared" si="3"/>
        <v>8.19</v>
      </c>
    </row>
    <row r="87" spans="1:8" ht="30" x14ac:dyDescent="0.25">
      <c r="A87" s="133">
        <v>101891</v>
      </c>
      <c r="B87" s="138" t="s">
        <v>152</v>
      </c>
      <c r="C87" s="133" t="s">
        <v>3</v>
      </c>
      <c r="D87" s="135">
        <v>0.1734</v>
      </c>
      <c r="E87" s="136">
        <v>25.47</v>
      </c>
      <c r="F87" s="137">
        <f t="shared" si="3"/>
        <v>4.42</v>
      </c>
    </row>
    <row r="88" spans="1:8" ht="28.5" customHeight="1" x14ac:dyDescent="0.25">
      <c r="A88" s="133">
        <v>103328</v>
      </c>
      <c r="B88" s="138" t="s">
        <v>153</v>
      </c>
      <c r="C88" s="133" t="s">
        <v>2</v>
      </c>
      <c r="D88" s="135">
        <v>0.1023</v>
      </c>
      <c r="E88" s="136">
        <v>77.83</v>
      </c>
      <c r="F88" s="137">
        <f t="shared" si="3"/>
        <v>7.96</v>
      </c>
    </row>
    <row r="89" spans="1:8" x14ac:dyDescent="0.25">
      <c r="A89" s="211" t="s">
        <v>7</v>
      </c>
      <c r="B89" s="212"/>
      <c r="C89" s="212"/>
      <c r="D89" s="212"/>
      <c r="E89" s="139"/>
      <c r="F89" s="140">
        <f>SUM(F15:F88)</f>
        <v>1053</v>
      </c>
      <c r="H89" s="142">
        <v>1053.05</v>
      </c>
    </row>
    <row r="91" spans="1:8" ht="28.5" x14ac:dyDescent="0.25">
      <c r="A91" s="132" t="s">
        <v>207</v>
      </c>
      <c r="B91" s="141" t="s">
        <v>208</v>
      </c>
      <c r="C91" s="132" t="s">
        <v>91</v>
      </c>
      <c r="D91" s="132" t="s">
        <v>63</v>
      </c>
      <c r="E91" s="132" t="s">
        <v>64</v>
      </c>
      <c r="F91" s="132" t="s">
        <v>10</v>
      </c>
    </row>
    <row r="92" spans="1:8" x14ac:dyDescent="0.25">
      <c r="A92" s="143"/>
      <c r="B92" s="144" t="s">
        <v>157</v>
      </c>
      <c r="C92" s="146" t="s">
        <v>2</v>
      </c>
      <c r="D92" s="149">
        <v>1</v>
      </c>
      <c r="E92" s="148">
        <v>87.5</v>
      </c>
      <c r="F92" s="137">
        <f>ROUND(D92*E92,2)</f>
        <v>87.5</v>
      </c>
    </row>
    <row r="93" spans="1:8" x14ac:dyDescent="0.25">
      <c r="A93" s="143"/>
      <c r="B93" s="145" t="s">
        <v>158</v>
      </c>
      <c r="C93" s="147" t="s">
        <v>210</v>
      </c>
      <c r="D93" s="149">
        <v>0.1</v>
      </c>
      <c r="E93" s="148">
        <v>9.5500000000000007</v>
      </c>
      <c r="F93" s="137">
        <f>ROUND(D93*E93,2)</f>
        <v>0.96</v>
      </c>
    </row>
    <row r="94" spans="1:8" x14ac:dyDescent="0.25">
      <c r="A94" s="143"/>
      <c r="B94" s="145" t="s">
        <v>156</v>
      </c>
      <c r="C94" s="147" t="s">
        <v>211</v>
      </c>
      <c r="D94" s="149">
        <v>0.41</v>
      </c>
      <c r="E94" s="148">
        <v>145</v>
      </c>
      <c r="F94" s="137">
        <f>ROUND(D94*E94,2)</f>
        <v>59.45</v>
      </c>
    </row>
    <row r="95" spans="1:8" x14ac:dyDescent="0.25">
      <c r="A95" s="143"/>
      <c r="B95" s="145" t="s">
        <v>155</v>
      </c>
      <c r="C95" s="147" t="s">
        <v>209</v>
      </c>
      <c r="D95" s="149">
        <v>0.4</v>
      </c>
      <c r="E95" s="148">
        <v>18.29</v>
      </c>
      <c r="F95" s="137">
        <f t="shared" ref="F95:F96" si="4">ROUND(D95*E95,2)</f>
        <v>7.32</v>
      </c>
    </row>
    <row r="96" spans="1:8" x14ac:dyDescent="0.25">
      <c r="A96" s="143"/>
      <c r="B96" s="145" t="s">
        <v>75</v>
      </c>
      <c r="C96" s="147" t="s">
        <v>209</v>
      </c>
      <c r="D96" s="149">
        <v>0.4</v>
      </c>
      <c r="E96" s="148">
        <v>14.62</v>
      </c>
      <c r="F96" s="137">
        <f t="shared" si="4"/>
        <v>5.85</v>
      </c>
    </row>
    <row r="97" spans="1:8" x14ac:dyDescent="0.25">
      <c r="A97" s="211" t="s">
        <v>7</v>
      </c>
      <c r="B97" s="212"/>
      <c r="C97" s="212"/>
      <c r="D97" s="213"/>
      <c r="E97" s="139"/>
      <c r="F97" s="140">
        <f>SUM(F92:F96)</f>
        <v>161.07999999999998</v>
      </c>
    </row>
    <row r="99" spans="1:8" ht="28.5" x14ac:dyDescent="0.25">
      <c r="A99" s="132" t="s">
        <v>212</v>
      </c>
      <c r="B99" s="141" t="s">
        <v>213</v>
      </c>
      <c r="C99" s="132" t="s">
        <v>91</v>
      </c>
      <c r="D99" s="132" t="s">
        <v>63</v>
      </c>
      <c r="E99" s="132" t="s">
        <v>64</v>
      </c>
      <c r="F99" s="132" t="s">
        <v>10</v>
      </c>
    </row>
    <row r="100" spans="1:8" x14ac:dyDescent="0.25">
      <c r="A100" s="143">
        <v>99058</v>
      </c>
      <c r="B100" s="144" t="s">
        <v>160</v>
      </c>
      <c r="C100" s="146" t="s">
        <v>3</v>
      </c>
      <c r="D100" s="149">
        <v>0.05</v>
      </c>
      <c r="E100" s="148">
        <v>6.05</v>
      </c>
      <c r="F100" s="137">
        <f>ROUND(D100*E100,2)</f>
        <v>0.3</v>
      </c>
    </row>
    <row r="101" spans="1:8" x14ac:dyDescent="0.25">
      <c r="A101" s="211" t="s">
        <v>7</v>
      </c>
      <c r="B101" s="212"/>
      <c r="C101" s="212"/>
      <c r="D101" s="213"/>
      <c r="E101" s="139"/>
      <c r="F101" s="140">
        <f>SUM(F100:F100)</f>
        <v>0.3</v>
      </c>
    </row>
    <row r="103" spans="1:8" ht="28.5" x14ac:dyDescent="0.25">
      <c r="A103" s="132" t="s">
        <v>217</v>
      </c>
      <c r="B103" s="141" t="s">
        <v>214</v>
      </c>
      <c r="C103" s="132" t="s">
        <v>91</v>
      </c>
      <c r="D103" s="132" t="s">
        <v>63</v>
      </c>
      <c r="E103" s="132" t="s">
        <v>64</v>
      </c>
      <c r="F103" s="132" t="s">
        <v>10</v>
      </c>
    </row>
    <row r="104" spans="1:8" x14ac:dyDescent="0.25">
      <c r="A104" s="143">
        <v>88316</v>
      </c>
      <c r="B104" s="144" t="s">
        <v>75</v>
      </c>
      <c r="C104" s="146" t="s">
        <v>209</v>
      </c>
      <c r="D104" s="149">
        <v>3.1E-2</v>
      </c>
      <c r="E104" s="148">
        <v>17.09</v>
      </c>
      <c r="F104" s="137">
        <f>ROUND(D104*E104,2)</f>
        <v>0.53</v>
      </c>
    </row>
    <row r="105" spans="1:8" ht="25.5" x14ac:dyDescent="0.25">
      <c r="A105" s="143">
        <v>89031</v>
      </c>
      <c r="B105" s="145" t="s">
        <v>215</v>
      </c>
      <c r="C105" s="147" t="s">
        <v>70</v>
      </c>
      <c r="D105" s="149">
        <v>1.95E-2</v>
      </c>
      <c r="E105" s="148">
        <v>51.62</v>
      </c>
      <c r="F105" s="137">
        <f>ROUND(D105*E105,2)</f>
        <v>1.01</v>
      </c>
    </row>
    <row r="106" spans="1:8" ht="25.5" x14ac:dyDescent="0.25">
      <c r="A106" s="143">
        <v>89032</v>
      </c>
      <c r="B106" s="145" t="s">
        <v>216</v>
      </c>
      <c r="C106" s="147" t="s">
        <v>66</v>
      </c>
      <c r="D106" s="149">
        <v>1.15E-2</v>
      </c>
      <c r="E106" s="148">
        <v>157</v>
      </c>
      <c r="F106" s="137">
        <f>ROUND(D106*E106,2)</f>
        <v>1.81</v>
      </c>
      <c r="H106" s="129">
        <v>159.28</v>
      </c>
    </row>
    <row r="107" spans="1:8" x14ac:dyDescent="0.25">
      <c r="A107" s="211" t="s">
        <v>7</v>
      </c>
      <c r="B107" s="212"/>
      <c r="C107" s="212"/>
      <c r="D107" s="213"/>
      <c r="E107" s="139"/>
      <c r="F107" s="140">
        <f>SUM(F104:F106)</f>
        <v>3.35</v>
      </c>
      <c r="H107" s="129">
        <v>3.35</v>
      </c>
    </row>
    <row r="109" spans="1:8" ht="42.75" x14ac:dyDescent="0.25">
      <c r="A109" s="132" t="s">
        <v>218</v>
      </c>
      <c r="B109" s="141" t="s">
        <v>219</v>
      </c>
      <c r="C109" s="132" t="s">
        <v>91</v>
      </c>
      <c r="D109" s="132" t="s">
        <v>63</v>
      </c>
      <c r="E109" s="132" t="s">
        <v>64</v>
      </c>
      <c r="F109" s="132" t="s">
        <v>10</v>
      </c>
    </row>
    <row r="110" spans="1:8" ht="25.5" x14ac:dyDescent="0.25">
      <c r="A110" s="143">
        <v>5940</v>
      </c>
      <c r="B110" s="144" t="s">
        <v>220</v>
      </c>
      <c r="C110" s="147" t="s">
        <v>66</v>
      </c>
      <c r="D110" s="149">
        <v>8.3000000000000001E-3</v>
      </c>
      <c r="E110" s="148">
        <v>155.88999999999999</v>
      </c>
      <c r="F110" s="137">
        <f>ROUND(D110*E110,2)</f>
        <v>1.29</v>
      </c>
    </row>
    <row r="111" spans="1:8" ht="25.5" x14ac:dyDescent="0.25">
      <c r="A111" s="143">
        <v>5942</v>
      </c>
      <c r="B111" s="144" t="s">
        <v>221</v>
      </c>
      <c r="C111" s="147" t="s">
        <v>70</v>
      </c>
      <c r="D111" s="149">
        <v>1.5100000000000001E-2</v>
      </c>
      <c r="E111" s="148">
        <v>55.31</v>
      </c>
      <c r="F111" s="137">
        <f>ROUND(D111*E111,2)</f>
        <v>0.84</v>
      </c>
    </row>
    <row r="112" spans="1:8" ht="38.25" x14ac:dyDescent="0.25">
      <c r="A112" s="143">
        <v>67826</v>
      </c>
      <c r="B112" s="145" t="s">
        <v>222</v>
      </c>
      <c r="C112" s="147" t="s">
        <v>66</v>
      </c>
      <c r="D112" s="149">
        <v>2.6700000000000002E-2</v>
      </c>
      <c r="E112" s="148">
        <f>163.72</f>
        <v>163.72</v>
      </c>
      <c r="F112" s="137">
        <f>ROUND(D112*E112,2)</f>
        <v>4.37</v>
      </c>
      <c r="H112" s="129">
        <v>163.72</v>
      </c>
    </row>
    <row r="113" spans="1:8" ht="38.25" x14ac:dyDescent="0.25">
      <c r="A113" s="143">
        <v>67827</v>
      </c>
      <c r="B113" s="145" t="s">
        <v>223</v>
      </c>
      <c r="C113" s="147" t="s">
        <v>70</v>
      </c>
      <c r="D113" s="149">
        <v>2.0299999999999999E-2</v>
      </c>
      <c r="E113" s="148">
        <f>46.76</f>
        <v>46.76</v>
      </c>
      <c r="F113" s="137">
        <f>ROUND(D113*E113,2)</f>
        <v>0.95</v>
      </c>
    </row>
    <row r="114" spans="1:8" x14ac:dyDescent="0.25">
      <c r="A114" s="211" t="s">
        <v>7</v>
      </c>
      <c r="B114" s="212"/>
      <c r="C114" s="212"/>
      <c r="D114" s="213"/>
      <c r="E114" s="139"/>
      <c r="F114" s="140">
        <f>SUM(F110:F113)</f>
        <v>7.45</v>
      </c>
      <c r="H114" s="129">
        <v>7.43</v>
      </c>
    </row>
    <row r="116" spans="1:8" ht="42.75" customHeight="1" x14ac:dyDescent="0.25">
      <c r="A116" s="132" t="s">
        <v>224</v>
      </c>
      <c r="B116" s="141" t="s">
        <v>225</v>
      </c>
      <c r="C116" s="132" t="s">
        <v>91</v>
      </c>
      <c r="D116" s="132" t="s">
        <v>63</v>
      </c>
      <c r="E116" s="132" t="s">
        <v>64</v>
      </c>
      <c r="F116" s="132" t="s">
        <v>10</v>
      </c>
    </row>
    <row r="117" spans="1:8" ht="38.25" x14ac:dyDescent="0.25">
      <c r="A117" s="143">
        <v>67826</v>
      </c>
      <c r="B117" s="145" t="s">
        <v>222</v>
      </c>
      <c r="C117" s="147" t="s">
        <v>66</v>
      </c>
      <c r="D117" s="149">
        <v>1.7500000000000002E-2</v>
      </c>
      <c r="E117" s="148">
        <f>E112</f>
        <v>163.72</v>
      </c>
      <c r="F117" s="137">
        <f>ROUND(D117*E117,2)</f>
        <v>2.87</v>
      </c>
      <c r="H117" s="129">
        <v>163.72</v>
      </c>
    </row>
    <row r="118" spans="1:8" ht="38.25" x14ac:dyDescent="0.25">
      <c r="A118" s="143">
        <v>67827</v>
      </c>
      <c r="B118" s="145" t="s">
        <v>223</v>
      </c>
      <c r="C118" s="147" t="s">
        <v>70</v>
      </c>
      <c r="D118" s="149">
        <v>7.4999999999999997E-3</v>
      </c>
      <c r="E118" s="148">
        <f>E113</f>
        <v>46.76</v>
      </c>
      <c r="F118" s="137">
        <f>ROUND(D118*E118,2)</f>
        <v>0.35</v>
      </c>
      <c r="H118" s="129"/>
    </row>
    <row r="119" spans="1:8" x14ac:dyDescent="0.25">
      <c r="A119" s="211" t="s">
        <v>7</v>
      </c>
      <c r="B119" s="212"/>
      <c r="C119" s="212"/>
      <c r="D119" s="213"/>
      <c r="E119" s="139"/>
      <c r="F119" s="140">
        <f>SUM(F117:F118)</f>
        <v>3.22</v>
      </c>
      <c r="H119" s="129">
        <v>3.21</v>
      </c>
    </row>
    <row r="121" spans="1:8" ht="28.5" x14ac:dyDescent="0.25">
      <c r="A121" s="132" t="s">
        <v>226</v>
      </c>
      <c r="B121" s="141" t="s">
        <v>227</v>
      </c>
      <c r="C121" s="132" t="s">
        <v>91</v>
      </c>
      <c r="D121" s="132" t="s">
        <v>63</v>
      </c>
      <c r="E121" s="132" t="s">
        <v>64</v>
      </c>
      <c r="F121" s="132" t="s">
        <v>10</v>
      </c>
    </row>
    <row r="122" spans="1:8" ht="38.25" x14ac:dyDescent="0.25">
      <c r="A122" s="143">
        <v>5901</v>
      </c>
      <c r="B122" s="144" t="s">
        <v>11</v>
      </c>
      <c r="C122" s="147" t="s">
        <v>66</v>
      </c>
      <c r="D122" s="149">
        <v>1E-3</v>
      </c>
      <c r="E122" s="148">
        <v>284.47000000000003</v>
      </c>
      <c r="F122" s="137">
        <f>ROUND(D122*E122,2)</f>
        <v>0.28000000000000003</v>
      </c>
    </row>
    <row r="123" spans="1:8" ht="38.25" x14ac:dyDescent="0.25">
      <c r="A123" s="143">
        <v>5903</v>
      </c>
      <c r="B123" s="144" t="s">
        <v>164</v>
      </c>
      <c r="C123" s="147" t="s">
        <v>70</v>
      </c>
      <c r="D123" s="149">
        <v>7.0000000000000001E-3</v>
      </c>
      <c r="E123" s="148">
        <v>53.57</v>
      </c>
      <c r="F123" s="137">
        <f>ROUND(D123*E123,2)</f>
        <v>0.37</v>
      </c>
    </row>
    <row r="124" spans="1:8" ht="25.5" x14ac:dyDescent="0.25">
      <c r="A124" s="143">
        <v>5932</v>
      </c>
      <c r="B124" s="144" t="s">
        <v>162</v>
      </c>
      <c r="C124" s="147" t="s">
        <v>66</v>
      </c>
      <c r="D124" s="149">
        <v>1E-4</v>
      </c>
      <c r="E124" s="148">
        <v>244.03</v>
      </c>
      <c r="F124" s="137">
        <f t="shared" ref="F124:F126" si="5">ROUND(D124*E124,2)</f>
        <v>0.02</v>
      </c>
    </row>
    <row r="125" spans="1:8" ht="25.5" x14ac:dyDescent="0.25">
      <c r="A125" s="143">
        <v>5934</v>
      </c>
      <c r="B125" s="144" t="s">
        <v>161</v>
      </c>
      <c r="C125" s="147" t="s">
        <v>70</v>
      </c>
      <c r="D125" s="149">
        <v>8.0000000000000002E-3</v>
      </c>
      <c r="E125" s="148">
        <v>82.94</v>
      </c>
      <c r="F125" s="137">
        <f t="shared" si="5"/>
        <v>0.66</v>
      </c>
    </row>
    <row r="126" spans="1:8" x14ac:dyDescent="0.25">
      <c r="A126" s="143">
        <v>88316</v>
      </c>
      <c r="B126" s="144" t="s">
        <v>75</v>
      </c>
      <c r="C126" s="147" t="s">
        <v>8</v>
      </c>
      <c r="D126" s="149">
        <v>8.0000000000000002E-3</v>
      </c>
      <c r="E126" s="148">
        <f>E104</f>
        <v>17.09</v>
      </c>
      <c r="F126" s="137">
        <f t="shared" si="5"/>
        <v>0.14000000000000001</v>
      </c>
    </row>
    <row r="127" spans="1:8" ht="25.5" x14ac:dyDescent="0.25">
      <c r="A127" s="143">
        <v>73436</v>
      </c>
      <c r="B127" s="145" t="s">
        <v>163</v>
      </c>
      <c r="C127" s="147" t="s">
        <v>66</v>
      </c>
      <c r="D127" s="149">
        <v>2E-3</v>
      </c>
      <c r="E127" s="148">
        <v>177</v>
      </c>
      <c r="F127" s="137">
        <f>ROUND(D127*E127,2)</f>
        <v>0.35</v>
      </c>
      <c r="H127">
        <v>183.4</v>
      </c>
    </row>
    <row r="128" spans="1:8" ht="25.5" x14ac:dyDescent="0.25">
      <c r="A128" s="143">
        <v>93244</v>
      </c>
      <c r="B128" s="145" t="s">
        <v>165</v>
      </c>
      <c r="C128" s="147" t="s">
        <v>70</v>
      </c>
      <c r="D128" s="149">
        <v>6.0000000000000001E-3</v>
      </c>
      <c r="E128" s="148">
        <v>50.1</v>
      </c>
      <c r="F128" s="137">
        <f>ROUND(D128*E128,2)</f>
        <v>0.3</v>
      </c>
      <c r="H128">
        <v>52.93</v>
      </c>
    </row>
    <row r="129" spans="1:8" x14ac:dyDescent="0.25">
      <c r="A129" s="211" t="s">
        <v>7</v>
      </c>
      <c r="B129" s="212"/>
      <c r="C129" s="212"/>
      <c r="D129" s="213"/>
      <c r="E129" s="139"/>
      <c r="F129" s="140">
        <f>SUM(F122:F128)</f>
        <v>2.12</v>
      </c>
      <c r="H129">
        <v>2.13</v>
      </c>
    </row>
    <row r="131" spans="1:8" ht="42.75" x14ac:dyDescent="0.25">
      <c r="A131" s="132" t="s">
        <v>229</v>
      </c>
      <c r="B131" s="141" t="s">
        <v>228</v>
      </c>
      <c r="C131" s="132" t="s">
        <v>91</v>
      </c>
      <c r="D131" s="132" t="s">
        <v>63</v>
      </c>
      <c r="E131" s="132" t="s">
        <v>64</v>
      </c>
      <c r="F131" s="132" t="s">
        <v>10</v>
      </c>
    </row>
    <row r="132" spans="1:8" ht="36" customHeight="1" x14ac:dyDescent="0.25">
      <c r="A132" s="143">
        <v>5684</v>
      </c>
      <c r="B132" s="144" t="s">
        <v>166</v>
      </c>
      <c r="C132" s="147" t="s">
        <v>66</v>
      </c>
      <c r="D132" s="149">
        <v>3.0000000000000001E-3</v>
      </c>
      <c r="E132" s="148">
        <v>142.51</v>
      </c>
      <c r="F132" s="137">
        <f>ROUND(D132*E132,2)</f>
        <v>0.43</v>
      </c>
    </row>
    <row r="133" spans="1:8" ht="36" customHeight="1" x14ac:dyDescent="0.25">
      <c r="A133" s="143">
        <v>5685</v>
      </c>
      <c r="B133" s="144" t="s">
        <v>167</v>
      </c>
      <c r="C133" s="147" t="s">
        <v>70</v>
      </c>
      <c r="D133" s="149">
        <v>2.3E-2</v>
      </c>
      <c r="E133" s="148">
        <v>51.64</v>
      </c>
      <c r="F133" s="137">
        <f>ROUND(D133*E133,2)</f>
        <v>1.19</v>
      </c>
    </row>
    <row r="134" spans="1:8" ht="38.25" x14ac:dyDescent="0.25">
      <c r="A134" s="143">
        <v>5901</v>
      </c>
      <c r="B134" s="144" t="s">
        <v>11</v>
      </c>
      <c r="C134" s="147" t="s">
        <v>66</v>
      </c>
      <c r="D134" s="149">
        <v>4.0000000000000001E-3</v>
      </c>
      <c r="E134" s="148">
        <f>E122</f>
        <v>284.47000000000003</v>
      </c>
      <c r="F134" s="137">
        <f>ROUND(D134*E134,2)</f>
        <v>1.1399999999999999</v>
      </c>
    </row>
    <row r="135" spans="1:8" ht="38.25" x14ac:dyDescent="0.25">
      <c r="A135" s="143">
        <v>5903</v>
      </c>
      <c r="B135" s="144" t="s">
        <v>164</v>
      </c>
      <c r="C135" s="147" t="s">
        <v>70</v>
      </c>
      <c r="D135" s="149">
        <v>2.1999999999999999E-2</v>
      </c>
      <c r="E135" s="148">
        <f>E123</f>
        <v>53.57</v>
      </c>
      <c r="F135" s="137">
        <f>ROUND(D135*E135,2)</f>
        <v>1.18</v>
      </c>
    </row>
    <row r="136" spans="1:8" ht="25.5" x14ac:dyDescent="0.25">
      <c r="A136" s="143">
        <v>5932</v>
      </c>
      <c r="B136" s="144" t="s">
        <v>162</v>
      </c>
      <c r="C136" s="147" t="s">
        <v>66</v>
      </c>
      <c r="D136" s="149">
        <v>8.0000000000000002E-3</v>
      </c>
      <c r="E136" s="148">
        <f>E124</f>
        <v>244.03</v>
      </c>
      <c r="F136" s="137">
        <f t="shared" ref="F136:F138" si="6">ROUND(D136*E136,2)</f>
        <v>1.95</v>
      </c>
    </row>
    <row r="137" spans="1:8" ht="25.5" x14ac:dyDescent="0.25">
      <c r="A137" s="143">
        <v>5934</v>
      </c>
      <c r="B137" s="144" t="s">
        <v>161</v>
      </c>
      <c r="C137" s="147" t="s">
        <v>70</v>
      </c>
      <c r="D137" s="149">
        <v>1.9E-2</v>
      </c>
      <c r="E137" s="148">
        <f>E125</f>
        <v>82.94</v>
      </c>
      <c r="F137" s="137">
        <f t="shared" si="6"/>
        <v>1.58</v>
      </c>
    </row>
    <row r="138" spans="1:8" x14ac:dyDescent="0.25">
      <c r="A138" s="143">
        <v>88316</v>
      </c>
      <c r="B138" s="144" t="s">
        <v>75</v>
      </c>
      <c r="C138" s="147" t="s">
        <v>8</v>
      </c>
      <c r="D138" s="149">
        <v>2.5999999999999999E-2</v>
      </c>
      <c r="E138" s="148">
        <f>E104</f>
        <v>17.09</v>
      </c>
      <c r="F138" s="137">
        <f t="shared" si="6"/>
        <v>0.44</v>
      </c>
    </row>
    <row r="139" spans="1:8" ht="25.5" x14ac:dyDescent="0.25">
      <c r="A139" s="143">
        <v>96463</v>
      </c>
      <c r="B139" s="145" t="s">
        <v>168</v>
      </c>
      <c r="C139" s="147" t="s">
        <v>66</v>
      </c>
      <c r="D139" s="149">
        <v>4.0000000000000001E-3</v>
      </c>
      <c r="E139" s="148">
        <v>190.5</v>
      </c>
      <c r="F139" s="137">
        <f>ROUND(D139*E139,2)</f>
        <v>0.76</v>
      </c>
      <c r="H139">
        <v>194.01</v>
      </c>
    </row>
    <row r="140" spans="1:8" ht="25.5" x14ac:dyDescent="0.25">
      <c r="A140" s="143">
        <v>96464</v>
      </c>
      <c r="B140" s="145" t="s">
        <v>169</v>
      </c>
      <c r="C140" s="147" t="s">
        <v>70</v>
      </c>
      <c r="D140" s="149">
        <v>2.1999999999999999E-2</v>
      </c>
      <c r="E140" s="148">
        <v>68.5</v>
      </c>
      <c r="F140" s="137">
        <f>ROUND(D140*E140,2)</f>
        <v>1.51</v>
      </c>
      <c r="H140">
        <v>73.099999999999994</v>
      </c>
    </row>
    <row r="141" spans="1:8" x14ac:dyDescent="0.25">
      <c r="A141" s="211" t="s">
        <v>7</v>
      </c>
      <c r="B141" s="212"/>
      <c r="C141" s="212"/>
      <c r="D141" s="213"/>
      <c r="E141" s="139"/>
      <c r="F141" s="140">
        <f>SUM(F132:F140)</f>
        <v>10.18</v>
      </c>
      <c r="H141">
        <v>10.23</v>
      </c>
    </row>
    <row r="143" spans="1:8" ht="42.75" x14ac:dyDescent="0.25">
      <c r="A143" s="132" t="s">
        <v>230</v>
      </c>
      <c r="B143" s="141" t="s">
        <v>231</v>
      </c>
      <c r="C143" s="132" t="s">
        <v>91</v>
      </c>
      <c r="D143" s="132" t="s">
        <v>63</v>
      </c>
      <c r="E143" s="132" t="s">
        <v>64</v>
      </c>
      <c r="F143" s="132" t="s">
        <v>10</v>
      </c>
    </row>
    <row r="144" spans="1:8" x14ac:dyDescent="0.25">
      <c r="A144" s="143">
        <v>370</v>
      </c>
      <c r="B144" s="144" t="s">
        <v>185</v>
      </c>
      <c r="C144" s="147" t="s">
        <v>5</v>
      </c>
      <c r="D144" s="149">
        <v>1.4999999999999999E-2</v>
      </c>
      <c r="E144" s="148">
        <v>72.5</v>
      </c>
      <c r="F144" s="137">
        <f>ROUND(D144*E144,2)</f>
        <v>1.0900000000000001</v>
      </c>
    </row>
    <row r="145" spans="1:8" ht="25.5" x14ac:dyDescent="0.25">
      <c r="A145" s="143">
        <v>34492</v>
      </c>
      <c r="B145" s="144" t="s">
        <v>186</v>
      </c>
      <c r="C145" s="147" t="s">
        <v>5</v>
      </c>
      <c r="D145" s="149">
        <v>6.3E-2</v>
      </c>
      <c r="E145" s="148">
        <v>385.2</v>
      </c>
      <c r="F145" s="137">
        <f>ROUND(D145*E145,2)</f>
        <v>24.27</v>
      </c>
      <c r="H145">
        <v>470</v>
      </c>
    </row>
    <row r="146" spans="1:8" x14ac:dyDescent="0.25">
      <c r="A146" s="143">
        <v>88243</v>
      </c>
      <c r="B146" s="144" t="s">
        <v>183</v>
      </c>
      <c r="C146" s="147" t="s">
        <v>8</v>
      </c>
      <c r="D146" s="149">
        <v>0.109</v>
      </c>
      <c r="E146" s="148">
        <v>20.18</v>
      </c>
      <c r="F146" s="137">
        <f t="shared" ref="F146:F149" si="7">ROUND(D146*E146,2)</f>
        <v>2.2000000000000002</v>
      </c>
    </row>
    <row r="147" spans="1:8" x14ac:dyDescent="0.25">
      <c r="A147" s="143">
        <v>88309</v>
      </c>
      <c r="B147" s="144" t="s">
        <v>184</v>
      </c>
      <c r="C147" s="147" t="s">
        <v>8</v>
      </c>
      <c r="D147" s="149">
        <v>0.24399999999999999</v>
      </c>
      <c r="E147" s="148">
        <v>21.31</v>
      </c>
      <c r="F147" s="137">
        <f t="shared" si="7"/>
        <v>5.2</v>
      </c>
    </row>
    <row r="148" spans="1:8" ht="15" customHeight="1" x14ac:dyDescent="0.25">
      <c r="A148" s="143">
        <v>88316</v>
      </c>
      <c r="B148" s="144" t="s">
        <v>75</v>
      </c>
      <c r="C148" s="147" t="s">
        <v>8</v>
      </c>
      <c r="D148" s="149">
        <v>0.48699999999999999</v>
      </c>
      <c r="E148" s="148">
        <f>E138</f>
        <v>17.09</v>
      </c>
      <c r="F148" s="137">
        <f t="shared" si="7"/>
        <v>8.32</v>
      </c>
    </row>
    <row r="149" spans="1:8" ht="24.75" customHeight="1" x14ac:dyDescent="0.25">
      <c r="A149" s="143">
        <v>88631</v>
      </c>
      <c r="B149" s="144" t="s">
        <v>182</v>
      </c>
      <c r="C149" s="147" t="s">
        <v>5</v>
      </c>
      <c r="D149" s="149">
        <v>3.0000000000000001E-3</v>
      </c>
      <c r="E149" s="148">
        <v>555.5</v>
      </c>
      <c r="F149" s="137">
        <f t="shared" si="7"/>
        <v>1.67</v>
      </c>
      <c r="H149">
        <v>575.62</v>
      </c>
    </row>
    <row r="150" spans="1:8" ht="25.5" x14ac:dyDescent="0.25">
      <c r="A150" s="143">
        <v>92960</v>
      </c>
      <c r="B150" s="145" t="s">
        <v>180</v>
      </c>
      <c r="C150" s="147" t="s">
        <v>66</v>
      </c>
      <c r="D150" s="149">
        <v>1.7999999999999999E-2</v>
      </c>
      <c r="E150" s="148">
        <v>18.91</v>
      </c>
      <c r="F150" s="137">
        <f>ROUND(D150*E150,2)</f>
        <v>0.34</v>
      </c>
    </row>
    <row r="151" spans="1:8" ht="25.5" x14ac:dyDescent="0.25">
      <c r="A151" s="143">
        <v>92961</v>
      </c>
      <c r="B151" s="145" t="s">
        <v>181</v>
      </c>
      <c r="C151" s="147" t="s">
        <v>70</v>
      </c>
      <c r="D151" s="149">
        <v>9.0999999999999998E-2</v>
      </c>
      <c r="E151" s="148">
        <v>5.04</v>
      </c>
      <c r="F151" s="137">
        <f>ROUND(D151*E151,2)</f>
        <v>0.46</v>
      </c>
    </row>
    <row r="152" spans="1:8" x14ac:dyDescent="0.25">
      <c r="A152" s="211" t="s">
        <v>7</v>
      </c>
      <c r="B152" s="212"/>
      <c r="C152" s="212"/>
      <c r="D152" s="213"/>
      <c r="E152" s="139"/>
      <c r="F152" s="140">
        <f>SUM(F144:F151)</f>
        <v>43.550000000000004</v>
      </c>
      <c r="H152">
        <v>48.9</v>
      </c>
    </row>
    <row r="154" spans="1:8" ht="42.75" x14ac:dyDescent="0.25">
      <c r="A154" s="132" t="s">
        <v>232</v>
      </c>
      <c r="B154" s="141" t="s">
        <v>233</v>
      </c>
      <c r="C154" s="132" t="s">
        <v>91</v>
      </c>
      <c r="D154" s="132" t="s">
        <v>63</v>
      </c>
      <c r="E154" s="132" t="s">
        <v>64</v>
      </c>
      <c r="F154" s="132" t="s">
        <v>10</v>
      </c>
    </row>
    <row r="155" spans="1:8" x14ac:dyDescent="0.25">
      <c r="A155" s="143">
        <v>3777</v>
      </c>
      <c r="B155" s="144" t="s">
        <v>234</v>
      </c>
      <c r="C155" s="147" t="s">
        <v>2</v>
      </c>
      <c r="D155" s="149">
        <v>1.1279999999999999</v>
      </c>
      <c r="E155" s="148">
        <v>1.4</v>
      </c>
      <c r="F155" s="137">
        <f>ROUND(D155*E155,2)</f>
        <v>1.58</v>
      </c>
    </row>
    <row r="156" spans="1:8" x14ac:dyDescent="0.25">
      <c r="A156" s="143">
        <v>4517</v>
      </c>
      <c r="B156" s="144" t="s">
        <v>187</v>
      </c>
      <c r="C156" s="147" t="s">
        <v>108</v>
      </c>
      <c r="D156" s="149">
        <v>0.45</v>
      </c>
      <c r="E156" s="148">
        <v>3.32</v>
      </c>
      <c r="F156" s="137">
        <f>ROUND(D156*E156,2)</f>
        <v>1.49</v>
      </c>
    </row>
    <row r="157" spans="1:8" ht="25.5" x14ac:dyDescent="0.25">
      <c r="A157" s="143">
        <v>7156</v>
      </c>
      <c r="B157" s="144" t="s">
        <v>235</v>
      </c>
      <c r="C157" s="147" t="s">
        <v>2</v>
      </c>
      <c r="D157" s="149">
        <v>1.1224000000000001</v>
      </c>
      <c r="E157" s="148">
        <v>33.5</v>
      </c>
      <c r="F157" s="137">
        <f>ROUND(D157*E157,2)</f>
        <v>37.6</v>
      </c>
    </row>
    <row r="158" spans="1:8" x14ac:dyDescent="0.25">
      <c r="A158" s="143">
        <v>88262</v>
      </c>
      <c r="B158" s="144" t="s">
        <v>155</v>
      </c>
      <c r="C158" s="147" t="s">
        <v>8</v>
      </c>
      <c r="D158" s="149">
        <v>0.13539999999999999</v>
      </c>
      <c r="E158" s="148">
        <v>21.07</v>
      </c>
      <c r="F158" s="137">
        <f t="shared" ref="F158:F161" si="8">ROUND(D158*E158,2)</f>
        <v>2.85</v>
      </c>
    </row>
    <row r="159" spans="1:8" x14ac:dyDescent="0.25">
      <c r="A159" s="143">
        <v>88309</v>
      </c>
      <c r="B159" s="144" t="s">
        <v>184</v>
      </c>
      <c r="C159" s="147" t="s">
        <v>8</v>
      </c>
      <c r="D159" s="149">
        <v>0.22170000000000001</v>
      </c>
      <c r="E159" s="148">
        <f>E147</f>
        <v>21.31</v>
      </c>
      <c r="F159" s="137">
        <f t="shared" si="8"/>
        <v>4.72</v>
      </c>
    </row>
    <row r="160" spans="1:8" x14ac:dyDescent="0.25">
      <c r="A160" s="143">
        <v>88316</v>
      </c>
      <c r="B160" s="144" t="s">
        <v>75</v>
      </c>
      <c r="C160" s="147" t="s">
        <v>8</v>
      </c>
      <c r="D160" s="149">
        <v>0.35699999999999998</v>
      </c>
      <c r="E160" s="148">
        <f>E148</f>
        <v>17.09</v>
      </c>
      <c r="F160" s="137">
        <f t="shared" si="8"/>
        <v>6.1</v>
      </c>
    </row>
    <row r="161" spans="1:8" ht="25.5" x14ac:dyDescent="0.25">
      <c r="A161" s="143">
        <v>94964</v>
      </c>
      <c r="B161" s="144" t="s">
        <v>236</v>
      </c>
      <c r="C161" s="147" t="s">
        <v>5</v>
      </c>
      <c r="D161" s="149">
        <v>7.2800000000000004E-2</v>
      </c>
      <c r="E161" s="148">
        <v>475.5</v>
      </c>
      <c r="F161" s="137">
        <f t="shared" si="8"/>
        <v>34.619999999999997</v>
      </c>
      <c r="H161">
        <v>476.48</v>
      </c>
    </row>
    <row r="162" spans="1:8" x14ac:dyDescent="0.25">
      <c r="A162" s="211" t="s">
        <v>7</v>
      </c>
      <c r="B162" s="212"/>
      <c r="C162" s="212"/>
      <c r="D162" s="213"/>
      <c r="E162" s="139"/>
      <c r="F162" s="140">
        <f>SUM(F155:F161)</f>
        <v>88.960000000000008</v>
      </c>
      <c r="H162">
        <v>89.01</v>
      </c>
    </row>
    <row r="164" spans="1:8" ht="28.5" x14ac:dyDescent="0.25">
      <c r="A164" s="132" t="s">
        <v>240</v>
      </c>
      <c r="B164" s="151" t="s">
        <v>239</v>
      </c>
      <c r="C164" s="152" t="s">
        <v>1</v>
      </c>
      <c r="D164" s="153" t="s">
        <v>63</v>
      </c>
      <c r="E164" s="132" t="s">
        <v>64</v>
      </c>
      <c r="F164" s="132" t="s">
        <v>10</v>
      </c>
    </row>
    <row r="165" spans="1:8" ht="25.5" x14ac:dyDescent="0.25">
      <c r="A165" s="154">
        <v>5839</v>
      </c>
      <c r="B165" s="155" t="s">
        <v>65</v>
      </c>
      <c r="C165" s="156" t="s">
        <v>66</v>
      </c>
      <c r="D165" s="157" t="s">
        <v>67</v>
      </c>
      <c r="E165" s="158">
        <v>11.18</v>
      </c>
      <c r="F165" s="137">
        <f t="shared" ref="F165:F172" si="9">ROUND(D165*E165,2)</f>
        <v>0.02</v>
      </c>
    </row>
    <row r="166" spans="1:8" ht="25.5" x14ac:dyDescent="0.25">
      <c r="A166" s="154" t="s">
        <v>68</v>
      </c>
      <c r="B166" s="155" t="s">
        <v>69</v>
      </c>
      <c r="C166" s="156" t="s">
        <v>70</v>
      </c>
      <c r="D166" s="157" t="s">
        <v>71</v>
      </c>
      <c r="E166" s="158">
        <v>5.32</v>
      </c>
      <c r="F166" s="137">
        <f t="shared" si="9"/>
        <v>0.02</v>
      </c>
    </row>
    <row r="167" spans="1:8" ht="38.25" x14ac:dyDescent="0.25">
      <c r="A167" s="154">
        <v>83362</v>
      </c>
      <c r="B167" s="155" t="s">
        <v>72</v>
      </c>
      <c r="C167" s="156" t="s">
        <v>66</v>
      </c>
      <c r="D167" s="157" t="s">
        <v>73</v>
      </c>
      <c r="E167" s="158">
        <v>241.65</v>
      </c>
      <c r="F167" s="137">
        <f t="shared" si="9"/>
        <v>0.24</v>
      </c>
    </row>
    <row r="168" spans="1:8" x14ac:dyDescent="0.25">
      <c r="A168" s="154" t="s">
        <v>74</v>
      </c>
      <c r="B168" s="155" t="s">
        <v>75</v>
      </c>
      <c r="C168" s="156" t="s">
        <v>8</v>
      </c>
      <c r="D168" s="157" t="s">
        <v>76</v>
      </c>
      <c r="E168" s="158">
        <f>E160</f>
        <v>17.09</v>
      </c>
      <c r="F168" s="137">
        <f t="shared" si="9"/>
        <v>0.1</v>
      </c>
    </row>
    <row r="169" spans="1:8" ht="21.75" customHeight="1" x14ac:dyDescent="0.25">
      <c r="A169" s="154" t="s">
        <v>77</v>
      </c>
      <c r="B169" s="155" t="s">
        <v>78</v>
      </c>
      <c r="C169" s="156" t="s">
        <v>66</v>
      </c>
      <c r="D169" s="157" t="s">
        <v>79</v>
      </c>
      <c r="E169" s="158">
        <v>110.85</v>
      </c>
      <c r="F169" s="137">
        <f t="shared" si="9"/>
        <v>0.19</v>
      </c>
    </row>
    <row r="170" spans="1:8" ht="24.75" customHeight="1" x14ac:dyDescent="0.25">
      <c r="A170" s="154" t="s">
        <v>80</v>
      </c>
      <c r="B170" s="155" t="s">
        <v>81</v>
      </c>
      <c r="C170" s="156" t="s">
        <v>70</v>
      </c>
      <c r="D170" s="157" t="s">
        <v>82</v>
      </c>
      <c r="E170" s="158">
        <v>32.770000000000003</v>
      </c>
      <c r="F170" s="137">
        <f t="shared" si="9"/>
        <v>0.13</v>
      </c>
    </row>
    <row r="171" spans="1:8" ht="38.25" x14ac:dyDescent="0.25">
      <c r="A171" s="154">
        <v>91486</v>
      </c>
      <c r="B171" s="155" t="s">
        <v>83</v>
      </c>
      <c r="C171" s="156" t="s">
        <v>70</v>
      </c>
      <c r="D171" s="157" t="s">
        <v>84</v>
      </c>
      <c r="E171" s="158">
        <v>51.55</v>
      </c>
      <c r="F171" s="137">
        <f t="shared" si="9"/>
        <v>0.25</v>
      </c>
    </row>
    <row r="172" spans="1:8" x14ac:dyDescent="0.25">
      <c r="A172" s="154" t="s">
        <v>85</v>
      </c>
      <c r="B172" s="155" t="s">
        <v>62</v>
      </c>
      <c r="C172" s="156" t="s">
        <v>86</v>
      </c>
      <c r="D172" s="157">
        <v>1.2</v>
      </c>
      <c r="E172" s="158">
        <v>3.58</v>
      </c>
      <c r="F172" s="137">
        <f t="shared" si="9"/>
        <v>4.3</v>
      </c>
    </row>
    <row r="173" spans="1:8" x14ac:dyDescent="0.25">
      <c r="A173" s="211" t="s">
        <v>7</v>
      </c>
      <c r="B173" s="212"/>
      <c r="C173" s="212"/>
      <c r="D173" s="213"/>
      <c r="E173" s="139"/>
      <c r="F173" s="140">
        <f>SUM(F165:F172)</f>
        <v>5.25</v>
      </c>
    </row>
    <row r="175" spans="1:8" ht="28.5" x14ac:dyDescent="0.25">
      <c r="A175" s="132" t="s">
        <v>237</v>
      </c>
      <c r="B175" s="141" t="s">
        <v>238</v>
      </c>
      <c r="C175" s="132" t="s">
        <v>91</v>
      </c>
      <c r="D175" s="132" t="s">
        <v>63</v>
      </c>
      <c r="E175" s="132" t="s">
        <v>64</v>
      </c>
      <c r="F175" s="132" t="s">
        <v>10</v>
      </c>
    </row>
    <row r="176" spans="1:8" ht="25.5" x14ac:dyDescent="0.25">
      <c r="A176" s="143">
        <v>5839</v>
      </c>
      <c r="B176" s="144" t="s">
        <v>65</v>
      </c>
      <c r="C176" s="128" t="s">
        <v>66</v>
      </c>
      <c r="D176" s="149">
        <v>2E-3</v>
      </c>
      <c r="E176" s="148">
        <v>11.18</v>
      </c>
      <c r="F176" s="137">
        <f>ROUND(D176*E176,2)</f>
        <v>0.02</v>
      </c>
    </row>
    <row r="177" spans="1:8" ht="25.5" x14ac:dyDescent="0.25">
      <c r="A177" s="143">
        <v>5841</v>
      </c>
      <c r="B177" s="144" t="s">
        <v>69</v>
      </c>
      <c r="C177" s="128" t="s">
        <v>70</v>
      </c>
      <c r="D177" s="149">
        <v>4.0000000000000001E-3</v>
      </c>
      <c r="E177" s="148">
        <v>5.32</v>
      </c>
      <c r="F177" s="137">
        <f>ROUND(D177*E177,2)</f>
        <v>0.02</v>
      </c>
    </row>
    <row r="178" spans="1:8" ht="25.5" x14ac:dyDescent="0.25">
      <c r="A178" s="143">
        <v>41903</v>
      </c>
      <c r="B178" s="144" t="s">
        <v>170</v>
      </c>
      <c r="C178" s="147" t="s">
        <v>159</v>
      </c>
      <c r="D178" s="149">
        <v>0.45</v>
      </c>
      <c r="E178" s="148">
        <v>4.18</v>
      </c>
      <c r="F178" s="137">
        <f>ROUND(D178*E178,2)</f>
        <v>1.88</v>
      </c>
    </row>
    <row r="179" spans="1:8" ht="38.25" x14ac:dyDescent="0.25">
      <c r="A179" s="143">
        <v>83362</v>
      </c>
      <c r="B179" s="144" t="s">
        <v>12</v>
      </c>
      <c r="C179" s="128" t="s">
        <v>66</v>
      </c>
      <c r="D179" s="149">
        <v>4.0000000000000002E-4</v>
      </c>
      <c r="E179" s="148">
        <v>241.55</v>
      </c>
      <c r="F179" s="137">
        <f t="shared" ref="F179:F182" si="10">ROUND(D179*E179,2)</f>
        <v>0.1</v>
      </c>
    </row>
    <row r="180" spans="1:8" x14ac:dyDescent="0.25">
      <c r="A180" s="143">
        <v>88316</v>
      </c>
      <c r="B180" s="144" t="s">
        <v>75</v>
      </c>
      <c r="C180" s="147" t="s">
        <v>8</v>
      </c>
      <c r="D180" s="149">
        <v>5.4999999999999997E-3</v>
      </c>
      <c r="E180" s="148">
        <f>E168</f>
        <v>17.09</v>
      </c>
      <c r="F180" s="137">
        <f t="shared" si="10"/>
        <v>0.09</v>
      </c>
    </row>
    <row r="181" spans="1:8" ht="24.75" customHeight="1" x14ac:dyDescent="0.25">
      <c r="A181" s="143">
        <v>89035</v>
      </c>
      <c r="B181" s="144" t="s">
        <v>78</v>
      </c>
      <c r="C181" s="128" t="s">
        <v>66</v>
      </c>
      <c r="D181" s="149">
        <v>1.6999999999999999E-3</v>
      </c>
      <c r="E181" s="148">
        <v>110.85</v>
      </c>
      <c r="F181" s="137">
        <f t="shared" si="10"/>
        <v>0.19</v>
      </c>
    </row>
    <row r="182" spans="1:8" ht="27.75" customHeight="1" x14ac:dyDescent="0.25">
      <c r="A182" s="143">
        <v>89036</v>
      </c>
      <c r="B182" s="144" t="s">
        <v>81</v>
      </c>
      <c r="C182" s="128" t="s">
        <v>70</v>
      </c>
      <c r="D182" s="149">
        <v>3.8E-3</v>
      </c>
      <c r="E182" s="148">
        <v>32.770000000000003</v>
      </c>
      <c r="F182" s="137">
        <f t="shared" si="10"/>
        <v>0.12</v>
      </c>
    </row>
    <row r="183" spans="1:8" x14ac:dyDescent="0.25">
      <c r="A183" s="211" t="s">
        <v>7</v>
      </c>
      <c r="B183" s="212"/>
      <c r="C183" s="212"/>
      <c r="D183" s="213"/>
      <c r="E183" s="139"/>
      <c r="F183" s="140">
        <f>SUM(F176:F182)</f>
        <v>2.42</v>
      </c>
      <c r="H183">
        <v>2.66</v>
      </c>
    </row>
    <row r="185" spans="1:8" ht="28.5" x14ac:dyDescent="0.25">
      <c r="A185" s="132" t="s">
        <v>241</v>
      </c>
      <c r="B185" s="141" t="s">
        <v>242</v>
      </c>
      <c r="C185" s="132" t="s">
        <v>91</v>
      </c>
      <c r="D185" s="132" t="s">
        <v>63</v>
      </c>
      <c r="E185" s="132" t="s">
        <v>64</v>
      </c>
      <c r="F185" s="132" t="s">
        <v>10</v>
      </c>
    </row>
    <row r="186" spans="1:8" ht="25.5" x14ac:dyDescent="0.25">
      <c r="A186" s="143">
        <v>1518</v>
      </c>
      <c r="B186" s="144" t="s">
        <v>243</v>
      </c>
      <c r="C186" s="147" t="s">
        <v>173</v>
      </c>
      <c r="D186" s="149">
        <v>2.5548000000000002</v>
      </c>
      <c r="E186" s="148">
        <v>454.2</v>
      </c>
      <c r="F186" s="137">
        <f>ROUND(D186*E186,2)</f>
        <v>1160.3900000000001</v>
      </c>
      <c r="H186">
        <v>457.5</v>
      </c>
    </row>
    <row r="187" spans="1:8" ht="25.5" x14ac:dyDescent="0.25">
      <c r="A187" s="143">
        <v>5835</v>
      </c>
      <c r="B187" s="144" t="s">
        <v>174</v>
      </c>
      <c r="C187" s="147" t="s">
        <v>66</v>
      </c>
      <c r="D187" s="149">
        <v>4.6399999999999997E-2</v>
      </c>
      <c r="E187" s="148">
        <v>414.58</v>
      </c>
      <c r="F187" s="137">
        <f>ROUND(D187*E187,2)</f>
        <v>19.239999999999998</v>
      </c>
    </row>
    <row r="188" spans="1:8" ht="25.5" x14ac:dyDescent="0.25">
      <c r="A188" s="143">
        <v>5837</v>
      </c>
      <c r="B188" s="144" t="s">
        <v>175</v>
      </c>
      <c r="C188" s="147" t="s">
        <v>70</v>
      </c>
      <c r="D188" s="149">
        <v>9.4899999999999998E-2</v>
      </c>
      <c r="E188" s="148">
        <v>151.27000000000001</v>
      </c>
      <c r="F188" s="137">
        <f>ROUND(D188*E188,2)</f>
        <v>14.36</v>
      </c>
    </row>
    <row r="189" spans="1:8" x14ac:dyDescent="0.25">
      <c r="A189" s="143">
        <v>88314</v>
      </c>
      <c r="B189" s="144" t="s">
        <v>176</v>
      </c>
      <c r="C189" s="147" t="s">
        <v>8</v>
      </c>
      <c r="D189" s="149">
        <v>1.1301000000000001</v>
      </c>
      <c r="E189" s="148">
        <v>15.91</v>
      </c>
      <c r="F189" s="137">
        <f>ROUND(D189*E189,2)</f>
        <v>17.98</v>
      </c>
    </row>
    <row r="190" spans="1:8" ht="38.25" x14ac:dyDescent="0.25">
      <c r="A190" s="143">
        <v>91386</v>
      </c>
      <c r="B190" s="144" t="s">
        <v>244</v>
      </c>
      <c r="C190" s="147" t="s">
        <v>66</v>
      </c>
      <c r="D190" s="149">
        <v>4.6399999999999997E-2</v>
      </c>
      <c r="E190" s="148">
        <v>195.38</v>
      </c>
      <c r="F190" s="137">
        <f>ROUND(D190*E190,2)</f>
        <v>9.07</v>
      </c>
    </row>
    <row r="191" spans="1:8" ht="25.5" x14ac:dyDescent="0.25">
      <c r="A191" s="143">
        <v>95631</v>
      </c>
      <c r="B191" s="144" t="s">
        <v>177</v>
      </c>
      <c r="C191" s="147" t="s">
        <v>66</v>
      </c>
      <c r="D191" s="149">
        <v>8.0500000000000002E-2</v>
      </c>
      <c r="E191" s="148">
        <v>207.38</v>
      </c>
      <c r="F191" s="137">
        <f t="shared" ref="F191:F194" si="11">ROUND(D191*E191,2)</f>
        <v>16.690000000000001</v>
      </c>
    </row>
    <row r="192" spans="1:8" ht="25.5" x14ac:dyDescent="0.25">
      <c r="A192" s="143">
        <v>95632</v>
      </c>
      <c r="B192" s="144" t="s">
        <v>178</v>
      </c>
      <c r="C192" s="147" t="s">
        <v>70</v>
      </c>
      <c r="D192" s="149">
        <v>6.0699999999999997E-2</v>
      </c>
      <c r="E192" s="148">
        <v>67.78</v>
      </c>
      <c r="F192" s="137">
        <f t="shared" si="11"/>
        <v>4.1100000000000003</v>
      </c>
    </row>
    <row r="193" spans="1:8" ht="25.5" x14ac:dyDescent="0.25">
      <c r="A193" s="143">
        <v>96155</v>
      </c>
      <c r="B193" s="144" t="s">
        <v>179</v>
      </c>
      <c r="C193" s="147" t="s">
        <v>70</v>
      </c>
      <c r="D193" s="149">
        <v>0.1071</v>
      </c>
      <c r="E193" s="148">
        <v>37.85</v>
      </c>
      <c r="F193" s="137">
        <f t="shared" si="11"/>
        <v>4.05</v>
      </c>
    </row>
    <row r="194" spans="1:8" ht="25.5" x14ac:dyDescent="0.25">
      <c r="A194" s="143">
        <v>96157</v>
      </c>
      <c r="B194" s="144" t="s">
        <v>245</v>
      </c>
      <c r="C194" s="147" t="s">
        <v>66</v>
      </c>
      <c r="D194" s="149">
        <v>3.4099999999999998E-2</v>
      </c>
      <c r="E194" s="148">
        <v>120.81</v>
      </c>
      <c r="F194" s="137">
        <f t="shared" si="11"/>
        <v>4.12</v>
      </c>
    </row>
    <row r="195" spans="1:8" ht="25.5" x14ac:dyDescent="0.25">
      <c r="A195" s="143">
        <v>96463</v>
      </c>
      <c r="B195" s="145" t="s">
        <v>168</v>
      </c>
      <c r="C195" s="147" t="s">
        <v>66</v>
      </c>
      <c r="D195" s="149">
        <v>4.19E-2</v>
      </c>
      <c r="E195" s="148">
        <f>E139</f>
        <v>190.5</v>
      </c>
      <c r="F195" s="137">
        <f>ROUND(D195*E195,2)</f>
        <v>7.98</v>
      </c>
    </row>
    <row r="196" spans="1:8" ht="25.5" x14ac:dyDescent="0.25">
      <c r="A196" s="143">
        <v>96464</v>
      </c>
      <c r="B196" s="145" t="s">
        <v>169</v>
      </c>
      <c r="C196" s="147" t="s">
        <v>70</v>
      </c>
      <c r="D196" s="149">
        <v>9.9000000000000005E-2</v>
      </c>
      <c r="E196" s="148">
        <f>E140</f>
        <v>68.5</v>
      </c>
      <c r="F196" s="137">
        <f>ROUND(D196*E196,2)</f>
        <v>6.78</v>
      </c>
    </row>
    <row r="197" spans="1:8" x14ac:dyDescent="0.25">
      <c r="A197" s="211" t="s">
        <v>7</v>
      </c>
      <c r="B197" s="212"/>
      <c r="C197" s="212"/>
      <c r="D197" s="213"/>
      <c r="E197" s="139"/>
      <c r="F197" s="140">
        <f>SUM(F186:F196)</f>
        <v>1264.7699999999998</v>
      </c>
      <c r="H197" s="150">
        <v>1273.74</v>
      </c>
    </row>
    <row r="199" spans="1:8" ht="30" customHeight="1" x14ac:dyDescent="0.25">
      <c r="A199" s="132" t="s">
        <v>246</v>
      </c>
      <c r="B199" s="141" t="s">
        <v>247</v>
      </c>
      <c r="C199" s="132" t="s">
        <v>91</v>
      </c>
      <c r="D199" s="132" t="s">
        <v>63</v>
      </c>
      <c r="E199" s="132" t="s">
        <v>64</v>
      </c>
      <c r="F199" s="132" t="s">
        <v>10</v>
      </c>
    </row>
    <row r="200" spans="1:8" ht="38.25" x14ac:dyDescent="0.25">
      <c r="A200" s="143">
        <v>89883</v>
      </c>
      <c r="B200" s="145" t="s">
        <v>171</v>
      </c>
      <c r="C200" s="147" t="s">
        <v>66</v>
      </c>
      <c r="D200" s="149">
        <v>1.9E-3</v>
      </c>
      <c r="E200" s="148">
        <v>316.69</v>
      </c>
      <c r="F200" s="137">
        <f>ROUND(D200*E200,2)</f>
        <v>0.6</v>
      </c>
    </row>
    <row r="201" spans="1:8" ht="38.25" x14ac:dyDescent="0.25">
      <c r="A201" s="143">
        <v>89884</v>
      </c>
      <c r="B201" s="145" t="s">
        <v>172</v>
      </c>
      <c r="C201" s="147" t="s">
        <v>70</v>
      </c>
      <c r="D201" s="149">
        <v>8.0000000000000004E-4</v>
      </c>
      <c r="E201" s="148">
        <v>63.03</v>
      </c>
      <c r="F201" s="137">
        <f>ROUND(D201*E201,2)</f>
        <v>0.05</v>
      </c>
    </row>
    <row r="202" spans="1:8" x14ac:dyDescent="0.25">
      <c r="A202" s="211" t="s">
        <v>7</v>
      </c>
      <c r="B202" s="212"/>
      <c r="C202" s="212"/>
      <c r="D202" s="213"/>
      <c r="E202" s="139"/>
      <c r="F202" s="140">
        <f>SUM(F200:F201)</f>
        <v>0.65</v>
      </c>
      <c r="H202">
        <v>0.65</v>
      </c>
    </row>
    <row r="204" spans="1:8" ht="28.5" x14ac:dyDescent="0.25">
      <c r="A204" s="132" t="s">
        <v>248</v>
      </c>
      <c r="B204" s="141" t="s">
        <v>249</v>
      </c>
      <c r="C204" s="132" t="s">
        <v>91</v>
      </c>
      <c r="D204" s="132" t="s">
        <v>63</v>
      </c>
      <c r="E204" s="132" t="s">
        <v>64</v>
      </c>
      <c r="F204" s="132" t="s">
        <v>10</v>
      </c>
    </row>
    <row r="205" spans="1:8" x14ac:dyDescent="0.25">
      <c r="A205" s="143">
        <v>7348</v>
      </c>
      <c r="B205" s="144" t="s">
        <v>190</v>
      </c>
      <c r="C205" s="147" t="s">
        <v>86</v>
      </c>
      <c r="D205" s="149">
        <v>0.42699999999999999</v>
      </c>
      <c r="E205" s="148">
        <v>15.45</v>
      </c>
      <c r="F205" s="137">
        <f>ROUND(D205*E205,2)</f>
        <v>6.6</v>
      </c>
      <c r="H205">
        <v>15.56</v>
      </c>
    </row>
    <row r="206" spans="1:8" x14ac:dyDescent="0.25">
      <c r="A206" s="143">
        <v>12815</v>
      </c>
      <c r="B206" s="144" t="s">
        <v>189</v>
      </c>
      <c r="C206" s="147" t="s">
        <v>1</v>
      </c>
      <c r="D206" s="149">
        <v>1.2E-2</v>
      </c>
      <c r="E206" s="148">
        <v>6.54</v>
      </c>
      <c r="F206" s="137">
        <f>ROUND(D206*E206,2)</f>
        <v>0.08</v>
      </c>
    </row>
    <row r="207" spans="1:8" x14ac:dyDescent="0.25">
      <c r="A207" s="143">
        <v>88310</v>
      </c>
      <c r="B207" s="144" t="s">
        <v>188</v>
      </c>
      <c r="C207" s="147" t="s">
        <v>8</v>
      </c>
      <c r="D207" s="149">
        <v>0.432</v>
      </c>
      <c r="E207" s="148">
        <v>22.38</v>
      </c>
      <c r="F207" s="137">
        <f>ROUND(D207*E207,2)</f>
        <v>9.67</v>
      </c>
    </row>
    <row r="208" spans="1:8" x14ac:dyDescent="0.25">
      <c r="A208" s="143">
        <v>88316</v>
      </c>
      <c r="B208" s="144" t="s">
        <v>75</v>
      </c>
      <c r="C208" s="147" t="s">
        <v>8</v>
      </c>
      <c r="D208" s="149">
        <v>0.18</v>
      </c>
      <c r="E208" s="148">
        <f>E180</f>
        <v>17.09</v>
      </c>
      <c r="F208" s="137">
        <f t="shared" ref="F208" si="12">ROUND(D208*E208,2)</f>
        <v>3.08</v>
      </c>
    </row>
    <row r="209" spans="1:9" x14ac:dyDescent="0.25">
      <c r="A209" s="211" t="s">
        <v>7</v>
      </c>
      <c r="B209" s="212"/>
      <c r="C209" s="212"/>
      <c r="D209" s="213"/>
      <c r="E209" s="139"/>
      <c r="F209" s="140">
        <f>SUM(F205:F208)</f>
        <v>19.43</v>
      </c>
      <c r="H209">
        <v>19.440000000000001</v>
      </c>
    </row>
    <row r="213" spans="1:9" x14ac:dyDescent="0.25">
      <c r="A213" s="166" t="s">
        <v>250</v>
      </c>
      <c r="B213" s="166"/>
      <c r="C213" s="166"/>
      <c r="D213" s="166"/>
      <c r="E213" s="166"/>
      <c r="F213" s="166"/>
      <c r="G213" s="160"/>
      <c r="H213" s="160"/>
      <c r="I213" s="160"/>
    </row>
    <row r="214" spans="1:9" ht="15" customHeight="1" x14ac:dyDescent="0.25">
      <c r="A214" s="165" t="s">
        <v>251</v>
      </c>
      <c r="B214" s="165"/>
      <c r="C214" s="165"/>
      <c r="D214" s="165"/>
      <c r="E214" s="165"/>
      <c r="F214" s="165"/>
      <c r="G214" s="161"/>
      <c r="H214" s="161"/>
      <c r="I214" s="161"/>
    </row>
    <row r="215" spans="1:9" ht="15" customHeight="1" x14ac:dyDescent="0.25">
      <c r="A215" s="165" t="s">
        <v>252</v>
      </c>
      <c r="B215" s="165"/>
      <c r="C215" s="165"/>
      <c r="D215" s="165"/>
      <c r="E215" s="165"/>
      <c r="F215" s="165"/>
      <c r="G215" s="161"/>
      <c r="H215" s="161"/>
      <c r="I215" s="161"/>
    </row>
    <row r="216" spans="1:9" ht="15" customHeight="1" x14ac:dyDescent="0.25">
      <c r="A216" s="165" t="s">
        <v>253</v>
      </c>
      <c r="B216" s="165"/>
      <c r="C216" s="165"/>
      <c r="D216" s="165"/>
      <c r="E216" s="165"/>
      <c r="F216" s="165"/>
      <c r="G216" s="161"/>
      <c r="H216" s="161"/>
      <c r="I216" s="161"/>
    </row>
    <row r="217" spans="1:9" x14ac:dyDescent="0.25">
      <c r="A217" s="165" t="s">
        <v>254</v>
      </c>
      <c r="B217" s="165"/>
      <c r="C217" s="165"/>
      <c r="D217" s="165"/>
      <c r="E217" s="165"/>
      <c r="F217" s="165"/>
      <c r="G217" s="161"/>
      <c r="H217" s="161"/>
      <c r="I217" s="161"/>
    </row>
    <row r="218" spans="1:9" x14ac:dyDescent="0.25">
      <c r="A218" s="165" t="s">
        <v>255</v>
      </c>
      <c r="B218" s="165"/>
      <c r="C218" s="165"/>
      <c r="D218" s="165"/>
      <c r="E218" s="165"/>
      <c r="F218" s="165"/>
      <c r="G218" s="161"/>
      <c r="H218" s="161"/>
      <c r="I218" s="161"/>
    </row>
    <row r="222" spans="1:9" x14ac:dyDescent="0.25">
      <c r="A222" s="162" t="s">
        <v>256</v>
      </c>
    </row>
    <row r="223" spans="1:9" x14ac:dyDescent="0.25">
      <c r="A223" s="162" t="s">
        <v>257</v>
      </c>
    </row>
    <row r="224" spans="1:9" x14ac:dyDescent="0.25">
      <c r="A224" s="162" t="s">
        <v>258</v>
      </c>
    </row>
    <row r="225" spans="1:1" x14ac:dyDescent="0.25">
      <c r="A225" s="162" t="s">
        <v>259</v>
      </c>
    </row>
    <row r="226" spans="1:1" x14ac:dyDescent="0.25">
      <c r="A226" s="163" t="s">
        <v>260</v>
      </c>
    </row>
  </sheetData>
  <mergeCells count="29">
    <mergeCell ref="A12:B12"/>
    <mergeCell ref="B6:F6"/>
    <mergeCell ref="A8:F8"/>
    <mergeCell ref="A9:D9"/>
    <mergeCell ref="A10:H10"/>
    <mergeCell ref="A11:C11"/>
    <mergeCell ref="A218:F218"/>
    <mergeCell ref="A5:F5"/>
    <mergeCell ref="A173:D173"/>
    <mergeCell ref="A197:D197"/>
    <mergeCell ref="A202:D202"/>
    <mergeCell ref="A209:D209"/>
    <mergeCell ref="A107:D107"/>
    <mergeCell ref="A13:G13"/>
    <mergeCell ref="A89:D89"/>
    <mergeCell ref="A97:D97"/>
    <mergeCell ref="A101:D101"/>
    <mergeCell ref="A162:D162"/>
    <mergeCell ref="A215:F215"/>
    <mergeCell ref="A216:F216"/>
    <mergeCell ref="A217:F217"/>
    <mergeCell ref="A183:D183"/>
    <mergeCell ref="A114:D114"/>
    <mergeCell ref="A119:D119"/>
    <mergeCell ref="A213:F213"/>
    <mergeCell ref="A214:F214"/>
    <mergeCell ref="A129:D129"/>
    <mergeCell ref="A141:D141"/>
    <mergeCell ref="A152:D152"/>
  </mergeCells>
  <pageMargins left="0.511811024" right="0.511811024" top="0.78740157499999996" bottom="0.78740157499999996" header="0.31496062000000002" footer="0.31496062000000002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Memória</vt:lpstr>
      <vt:lpstr>CPUS</vt:lpstr>
      <vt:lpstr>CPUS!Area_de_impressao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EULER  GUIMARAES SIZO</dc:creator>
  <cp:lastModifiedBy>LocDesk</cp:lastModifiedBy>
  <cp:lastPrinted>2022-06-23T19:14:03Z</cp:lastPrinted>
  <dcterms:created xsi:type="dcterms:W3CDTF">2022-02-14T16:56:44Z</dcterms:created>
  <dcterms:modified xsi:type="dcterms:W3CDTF">2025-10-09T17:55:45Z</dcterms:modified>
</cp:coreProperties>
</file>