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estacio-my.sharepoint.com/personal/202212038515_alunos_estacio_br/Documents/Área de Trabalho/REPROGRAMAÇÃO NOVO ESTRELA SEEL/"/>
    </mc:Choice>
  </mc:AlternateContent>
  <xr:revisionPtr revIDLastSave="1322" documentId="13_ncr:1_{1E638A82-F8AC-4CC7-8067-3261811DD391}" xr6:coauthVersionLast="47" xr6:coauthVersionMax="47" xr10:uidLastSave="{052B89CB-1BD0-49FF-B8C7-76BD30AB6DE3}"/>
  <bookViews>
    <workbookView xWindow="-108" yWindow="-108" windowWidth="23256" windowHeight="12456" tabRatio="583" xr2:uid="{00000000-000D-0000-FFFF-FFFF00000000}"/>
  </bookViews>
  <sheets>
    <sheet name="REPROGRAMAÇÃO" sheetId="1" r:id="rId1"/>
    <sheet name="MEMÓRIA DE CÁLCULO" sheetId="3" r:id="rId2"/>
    <sheet name="ITENS NOVOS" sheetId="2" r:id="rId3"/>
    <sheet name="CRONOGRAMA" sheetId="5" r:id="rId4"/>
    <sheet name="COMPOSIÇÕES PRÓPRIAS" sheetId="4" r:id="rId5"/>
  </sheets>
  <externalReferences>
    <externalReference r:id="rId6"/>
  </externalReferences>
  <definedNames>
    <definedName name="_xlnm.Print_Area" localSheetId="4">'COMPOSIÇÕES PRÓPRIAS'!$A$1:$F$22</definedName>
    <definedName name="_xlnm.Print_Area" localSheetId="3">CRONOGRAMA!$A$1:$J$48</definedName>
    <definedName name="_xlnm.Print_Area" localSheetId="2">'ITENS NOVOS'!$A$1:$E$36</definedName>
    <definedName name="_xlnm.Print_Area" localSheetId="1">'MEMÓRIA DE CÁLCULO'!$E$1:$T$341</definedName>
    <definedName name="_xlnm.Print_Area" localSheetId="0">REPROGRAMAÇÃO!$C$1:$T$115</definedName>
    <definedName name="Import.RespOrçamento" hidden="1">[1]DADOS!$F$22:$F$24</definedName>
    <definedName name="ORÇAMENTO.BancoRef" localSheetId="4" hidden="1">'COMPOSIÇÕES PRÓPRIAS'!$G$5</definedName>
    <definedName name="ORÇAMENTO.BancoRef" hidden="1">'ITENS NOVOS'!$F$5</definedName>
    <definedName name="REFERENCIA.Descricao" localSheetId="4" hidden="1">IF(ISNUMBER('COMPOSIÇÕES PRÓPRIAS'!$AG1),OFFSET(INDIRECT('COMPOSIÇÕES PRÓPRIAS'!ORÇAMENTO.BancoRef),'COMPOSIÇÕES PRÓPRIAS'!$AG1-1,3,1),'COMPOSIÇÕES PRÓPRIAS'!$AG1)</definedName>
    <definedName name="REFERENCIA.Descricao" hidden="1">IF(ISNUMBER('ITENS NOVOS'!$AF1),OFFSET(INDIRECT(ORÇAMENTO.BancoRef),'ITENS NOVOS'!$AF1-1,3,1),'ITENS NOVOS'!$AF1)</definedName>
    <definedName name="REFERENCIA.Unidade" localSheetId="4" hidden="1">IF(ISNUMBER('COMPOSIÇÕES PRÓPRIAS'!$AG1),OFFSET(INDIRECT('COMPOSIÇÕES PRÓPRIAS'!ORÇAMENTO.BancoRef),'COMPOSIÇÕES PRÓPRIAS'!$AG1-1,4,1),"-")</definedName>
    <definedName name="REFERENCIA.Unidade" hidden="1">IF(ISNUMBER('ITENS NOVOS'!$AF1),OFFSET(INDIRECT(ORÇAMENTO.BancoRef),'ITENS NOVOS'!$AF1-1,4,1),"-")</definedName>
    <definedName name="_xlnm.Print_Titles" localSheetId="4">'COMPOSIÇÕES PRÓPRIAS'!$1:$7</definedName>
    <definedName name="_xlnm.Print_Titles" localSheetId="2">'ITENS NOVOS'!$1:$7</definedName>
    <definedName name="_xlnm.Print_Titles" localSheetId="1">'MEMÓRIA DE CÁLCULO'!$1:$6</definedName>
    <definedName name="_xlnm.Print_Titles" localSheetId="0">REPROGRAMAÇÃO!$1:$10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E8" i="5"/>
  <c r="G8" i="5"/>
  <c r="H8" i="5"/>
  <c r="I8" i="5"/>
  <c r="J8" i="5"/>
  <c r="L34" i="5"/>
  <c r="L32" i="5"/>
  <c r="L30" i="5"/>
  <c r="L28" i="5"/>
  <c r="L26" i="5"/>
  <c r="L24" i="5"/>
  <c r="L22" i="5"/>
  <c r="L20" i="5"/>
  <c r="L18" i="5"/>
  <c r="L16" i="5"/>
  <c r="L14" i="5"/>
  <c r="L12" i="5"/>
  <c r="T66" i="3"/>
  <c r="T59" i="3"/>
  <c r="T52" i="3"/>
  <c r="I3" i="5"/>
  <c r="J33" i="5" l="1"/>
  <c r="I33" i="5"/>
  <c r="J31" i="5"/>
  <c r="I31" i="5"/>
  <c r="H31" i="5"/>
  <c r="H29" i="5"/>
  <c r="J27" i="5"/>
  <c r="I27" i="5"/>
  <c r="I25" i="5"/>
  <c r="H25" i="5"/>
  <c r="G17" i="5"/>
  <c r="J13" i="5"/>
  <c r="I13" i="5"/>
  <c r="H13" i="5"/>
  <c r="G13" i="5"/>
  <c r="F25" i="5"/>
  <c r="F21" i="5"/>
  <c r="K71" i="1"/>
  <c r="K70" i="1" s="1"/>
  <c r="P100" i="1"/>
  <c r="K51" i="1"/>
  <c r="K47" i="1" s="1"/>
  <c r="D8" i="5"/>
  <c r="F23" i="5"/>
  <c r="F13" i="5"/>
  <c r="F10" i="5"/>
  <c r="F8" i="5" s="1"/>
  <c r="L8" i="5" s="1"/>
  <c r="L10" i="5" l="1"/>
  <c r="L36" i="5" s="1"/>
  <c r="F19" i="5"/>
  <c r="F11" i="5"/>
  <c r="F15" i="5" l="1"/>
  <c r="F29" i="5"/>
  <c r="F17" i="5"/>
  <c r="F9" i="5" l="1"/>
  <c r="G9" i="5" l="1"/>
  <c r="J9" i="5" l="1"/>
  <c r="H9" i="5"/>
  <c r="I9" i="5"/>
  <c r="T242" i="3" l="1"/>
  <c r="T241" i="3" s="1"/>
  <c r="O4" i="3"/>
  <c r="H57" i="1" l="1"/>
  <c r="G57" i="1"/>
  <c r="F57" i="1"/>
  <c r="C57" i="1"/>
  <c r="Q57" i="1" l="1"/>
  <c r="T19" i="3" l="1"/>
  <c r="T18" i="3"/>
  <c r="T12" i="3"/>
  <c r="T11" i="3"/>
  <c r="T328" i="3"/>
  <c r="T327" i="3" s="1"/>
  <c r="T323" i="3"/>
  <c r="T322" i="3" s="1"/>
  <c r="T318" i="3"/>
  <c r="T317" i="3" s="1"/>
  <c r="T313" i="3"/>
  <c r="T312" i="3" s="1"/>
  <c r="T308" i="3"/>
  <c r="T307" i="3" s="1"/>
  <c r="T303" i="3"/>
  <c r="T302" i="3" s="1"/>
  <c r="T298" i="3"/>
  <c r="T297" i="3" s="1"/>
  <c r="T293" i="3"/>
  <c r="T292" i="3" s="1"/>
  <c r="T288" i="3"/>
  <c r="T287" i="3" s="1"/>
  <c r="T283" i="3"/>
  <c r="T282" i="3" s="1"/>
  <c r="T278" i="3"/>
  <c r="T277" i="3" s="1"/>
  <c r="T263" i="3"/>
  <c r="T262" i="3"/>
  <c r="T261" i="3" s="1"/>
  <c r="T255" i="3"/>
  <c r="T254" i="3"/>
  <c r="T253" i="3"/>
  <c r="T252" i="3"/>
  <c r="T251" i="3"/>
  <c r="T237" i="3"/>
  <c r="T236" i="3" s="1"/>
  <c r="T232" i="3"/>
  <c r="T231" i="3" s="1"/>
  <c r="T227" i="3"/>
  <c r="T226" i="3"/>
  <c r="T221" i="3"/>
  <c r="T220" i="3"/>
  <c r="T215" i="3"/>
  <c r="T214" i="3"/>
  <c r="Q207" i="3"/>
  <c r="T207" i="3" s="1"/>
  <c r="Q206" i="3"/>
  <c r="T206" i="3" s="1"/>
  <c r="Q205" i="3"/>
  <c r="T205" i="3" s="1"/>
  <c r="Q200" i="3"/>
  <c r="T200" i="3" s="1"/>
  <c r="Q199" i="3"/>
  <c r="T199" i="3" s="1"/>
  <c r="Q198" i="3"/>
  <c r="T198" i="3" s="1"/>
  <c r="T189" i="3"/>
  <c r="T188" i="3"/>
  <c r="T180" i="3"/>
  <c r="T179" i="3" s="1"/>
  <c r="T172" i="3"/>
  <c r="T171" i="3" s="1"/>
  <c r="T167" i="3"/>
  <c r="T166" i="3" s="1"/>
  <c r="T162" i="3"/>
  <c r="T161" i="3" s="1"/>
  <c r="T157" i="3"/>
  <c r="T156" i="3" s="1"/>
  <c r="T152" i="3"/>
  <c r="T151" i="3" s="1"/>
  <c r="T115" i="3"/>
  <c r="T114" i="3" s="1"/>
  <c r="T110" i="3"/>
  <c r="T109" i="3" s="1"/>
  <c r="O104" i="3"/>
  <c r="T104" i="3" s="1"/>
  <c r="O103" i="3"/>
  <c r="T103" i="3" s="1"/>
  <c r="O102" i="3"/>
  <c r="T102" i="3" s="1"/>
  <c r="P97" i="3"/>
  <c r="N97" i="3"/>
  <c r="P96" i="3"/>
  <c r="N96" i="3"/>
  <c r="P95" i="3"/>
  <c r="N95" i="3"/>
  <c r="P94" i="3"/>
  <c r="N94" i="3"/>
  <c r="P93" i="3"/>
  <c r="N93" i="3"/>
  <c r="T65" i="3"/>
  <c r="T64" i="3" s="1"/>
  <c r="T49" i="3"/>
  <c r="T48" i="3" s="1"/>
  <c r="T41" i="3"/>
  <c r="T40" i="3" s="1"/>
  <c r="T36" i="3"/>
  <c r="T35" i="3" s="1"/>
  <c r="T31" i="3"/>
  <c r="T30" i="3" s="1"/>
  <c r="T26" i="3"/>
  <c r="T25" i="3" s="1"/>
  <c r="T187" i="3" l="1"/>
  <c r="T175" i="3" s="1"/>
  <c r="T93" i="3"/>
  <c r="T204" i="3"/>
  <c r="T250" i="3"/>
  <c r="T95" i="3"/>
  <c r="T213" i="3"/>
  <c r="T96" i="3"/>
  <c r="T97" i="3"/>
  <c r="T101" i="3"/>
  <c r="T197" i="3"/>
  <c r="T225" i="3"/>
  <c r="T94" i="3"/>
  <c r="T92" i="3" s="1"/>
  <c r="T90" i="3" s="1"/>
  <c r="T219" i="3"/>
  <c r="T1" i="3" l="1"/>
  <c r="N46" i="1"/>
  <c r="N45" i="1" s="1"/>
  <c r="K89" i="1"/>
  <c r="K65" i="1"/>
  <c r="K64" i="1" s="1"/>
  <c r="K45" i="1"/>
  <c r="K36" i="1"/>
  <c r="K35" i="1" s="1"/>
  <c r="K28" i="1"/>
  <c r="K27" i="1" s="1"/>
  <c r="K24" i="1"/>
  <c r="K21" i="1"/>
  <c r="K20" i="1" s="1"/>
  <c r="K100" i="1"/>
  <c r="R99" i="1"/>
  <c r="Q99" i="1"/>
  <c r="C99" i="1" s="1"/>
  <c r="P99" i="1"/>
  <c r="N99" i="1"/>
  <c r="S99" i="1" s="1"/>
  <c r="R101" i="1"/>
  <c r="Q101" i="1"/>
  <c r="N101" i="1"/>
  <c r="N100" i="1" s="1"/>
  <c r="C101" i="1"/>
  <c r="C100" i="1"/>
  <c r="R96" i="1"/>
  <c r="Q96" i="1"/>
  <c r="C96" i="1" s="1"/>
  <c r="P96" i="1"/>
  <c r="N96" i="1"/>
  <c r="R91" i="1"/>
  <c r="Q91" i="1"/>
  <c r="N91" i="1"/>
  <c r="C91" i="1"/>
  <c r="R98" i="1"/>
  <c r="Q98" i="1"/>
  <c r="C98" i="1" s="1"/>
  <c r="P98" i="1"/>
  <c r="N98" i="1"/>
  <c r="R97" i="1"/>
  <c r="Q97" i="1"/>
  <c r="C97" i="1" s="1"/>
  <c r="P97" i="1"/>
  <c r="N97" i="1"/>
  <c r="R95" i="1"/>
  <c r="Q95" i="1"/>
  <c r="C95" i="1" s="1"/>
  <c r="P95" i="1"/>
  <c r="N95" i="1"/>
  <c r="C71" i="1"/>
  <c r="C70" i="1"/>
  <c r="R69" i="1"/>
  <c r="Q69" i="1"/>
  <c r="C69" i="1" s="1"/>
  <c r="P69" i="1"/>
  <c r="N69" i="1"/>
  <c r="R68" i="1"/>
  <c r="Q68" i="1"/>
  <c r="C68" i="1" s="1"/>
  <c r="P68" i="1"/>
  <c r="N68" i="1"/>
  <c r="C65" i="1"/>
  <c r="C64" i="1"/>
  <c r="C51" i="1"/>
  <c r="C58" i="1"/>
  <c r="R53" i="1"/>
  <c r="Q53" i="1"/>
  <c r="C53" i="1" s="1"/>
  <c r="P53" i="1"/>
  <c r="N53" i="1"/>
  <c r="R49" i="1"/>
  <c r="Q49" i="1"/>
  <c r="C49" i="1" s="1"/>
  <c r="P49" i="1"/>
  <c r="N49" i="1"/>
  <c r="C48" i="1"/>
  <c r="C45" i="1"/>
  <c r="R42" i="1"/>
  <c r="Q42" i="1"/>
  <c r="C42" i="1" s="1"/>
  <c r="P42" i="1"/>
  <c r="N42" i="1"/>
  <c r="R41" i="1"/>
  <c r="Q41" i="1"/>
  <c r="C41" i="1" s="1"/>
  <c r="P41" i="1"/>
  <c r="N41" i="1"/>
  <c r="R40" i="1"/>
  <c r="Q40" i="1"/>
  <c r="C40" i="1" s="1"/>
  <c r="P40" i="1"/>
  <c r="N40" i="1"/>
  <c r="R39" i="1"/>
  <c r="Q39" i="1"/>
  <c r="C39" i="1" s="1"/>
  <c r="P39" i="1"/>
  <c r="N39" i="1"/>
  <c r="R38" i="1"/>
  <c r="Q38" i="1"/>
  <c r="C38" i="1" s="1"/>
  <c r="P38" i="1"/>
  <c r="N38" i="1"/>
  <c r="R37" i="1"/>
  <c r="Q37" i="1"/>
  <c r="C37" i="1" s="1"/>
  <c r="P37" i="1"/>
  <c r="N37" i="1"/>
  <c r="C36" i="1"/>
  <c r="R34" i="1"/>
  <c r="Q34" i="1"/>
  <c r="C34" i="1" s="1"/>
  <c r="P34" i="1"/>
  <c r="N34" i="1"/>
  <c r="R33" i="1"/>
  <c r="Q33" i="1"/>
  <c r="C33" i="1" s="1"/>
  <c r="P33" i="1"/>
  <c r="N33" i="1"/>
  <c r="R32" i="1"/>
  <c r="Q32" i="1"/>
  <c r="C32" i="1" s="1"/>
  <c r="P32" i="1"/>
  <c r="N32" i="1"/>
  <c r="R31" i="1"/>
  <c r="Q31" i="1"/>
  <c r="C31" i="1" s="1"/>
  <c r="P31" i="1"/>
  <c r="N31" i="1"/>
  <c r="R30" i="1"/>
  <c r="Q30" i="1"/>
  <c r="C30" i="1" s="1"/>
  <c r="P30" i="1"/>
  <c r="N30" i="1"/>
  <c r="R29" i="1"/>
  <c r="Q29" i="1"/>
  <c r="C29" i="1" s="1"/>
  <c r="P29" i="1"/>
  <c r="N29" i="1"/>
  <c r="R26" i="1"/>
  <c r="Q26" i="1"/>
  <c r="C26" i="1" s="1"/>
  <c r="P26" i="1"/>
  <c r="N26" i="1"/>
  <c r="R25" i="1"/>
  <c r="Q25" i="1"/>
  <c r="C25" i="1" s="1"/>
  <c r="P25" i="1"/>
  <c r="N25" i="1"/>
  <c r="C24" i="1"/>
  <c r="C28" i="1"/>
  <c r="C21" i="1"/>
  <c r="C7" i="4"/>
  <c r="C6" i="4"/>
  <c r="C5" i="4"/>
  <c r="A3" i="4"/>
  <c r="S95" i="1" l="1"/>
  <c r="N24" i="1"/>
  <c r="P24" i="1"/>
  <c r="N28" i="1"/>
  <c r="N27" i="1" s="1"/>
  <c r="P28" i="1"/>
  <c r="P27" i="1" s="1"/>
  <c r="S101" i="1"/>
  <c r="S100" i="1" s="1"/>
  <c r="S97" i="1"/>
  <c r="S96" i="1"/>
  <c r="S98" i="1"/>
  <c r="S91" i="1"/>
  <c r="S69" i="1"/>
  <c r="S68" i="1"/>
  <c r="S53" i="1"/>
  <c r="S49" i="1"/>
  <c r="S42" i="1"/>
  <c r="S41" i="1"/>
  <c r="S39" i="1"/>
  <c r="S37" i="1"/>
  <c r="S30" i="1"/>
  <c r="S40" i="1"/>
  <c r="S38" i="1"/>
  <c r="S29" i="1"/>
  <c r="S33" i="1"/>
  <c r="S26" i="1"/>
  <c r="S31" i="1"/>
  <c r="S34" i="1"/>
  <c r="S32" i="1"/>
  <c r="S25" i="1"/>
  <c r="S24" i="1" l="1"/>
  <c r="S28" i="1"/>
  <c r="S27" i="1" s="1"/>
  <c r="E19" i="2"/>
  <c r="E18" i="2" s="1"/>
  <c r="E10" i="2"/>
  <c r="D17" i="2" l="1"/>
  <c r="E13" i="2"/>
  <c r="R93" i="1" l="1"/>
  <c r="Q93" i="1"/>
  <c r="C93" i="1" s="1"/>
  <c r="P93" i="1"/>
  <c r="N93" i="1"/>
  <c r="R92" i="1"/>
  <c r="Q92" i="1"/>
  <c r="C92" i="1" s="1"/>
  <c r="P92" i="1"/>
  <c r="N92" i="1"/>
  <c r="R90" i="1"/>
  <c r="Q90" i="1"/>
  <c r="C90" i="1" s="1"/>
  <c r="N90" i="1"/>
  <c r="R85" i="1"/>
  <c r="P85" i="1"/>
  <c r="N85" i="1"/>
  <c r="R84" i="1"/>
  <c r="P84" i="1"/>
  <c r="N84" i="1"/>
  <c r="R83" i="1"/>
  <c r="P83" i="1"/>
  <c r="Q83" i="1"/>
  <c r="C83" i="1" s="1"/>
  <c r="R82" i="1"/>
  <c r="P82" i="1"/>
  <c r="Q82" i="1"/>
  <c r="C82" i="1" s="1"/>
  <c r="R87" i="1"/>
  <c r="P87" i="1"/>
  <c r="N87" i="1"/>
  <c r="R86" i="1"/>
  <c r="P86" i="1"/>
  <c r="Q86" i="1"/>
  <c r="C86" i="1" s="1"/>
  <c r="R88" i="1"/>
  <c r="P88" i="1"/>
  <c r="N88" i="1"/>
  <c r="R81" i="1"/>
  <c r="P81" i="1"/>
  <c r="N81" i="1"/>
  <c r="R80" i="1"/>
  <c r="P80" i="1"/>
  <c r="Q80" i="1"/>
  <c r="C80" i="1" s="1"/>
  <c r="R78" i="1"/>
  <c r="P78" i="1"/>
  <c r="N78" i="1"/>
  <c r="R77" i="1"/>
  <c r="P77" i="1"/>
  <c r="N77" i="1"/>
  <c r="R79" i="1"/>
  <c r="P79" i="1"/>
  <c r="N79" i="1"/>
  <c r="R76" i="1"/>
  <c r="P76" i="1"/>
  <c r="Q76" i="1"/>
  <c r="C76" i="1" s="1"/>
  <c r="R73" i="1"/>
  <c r="Q73" i="1"/>
  <c r="C73" i="1" s="1"/>
  <c r="P73" i="1"/>
  <c r="N73" i="1"/>
  <c r="R72" i="1"/>
  <c r="Q72" i="1"/>
  <c r="C72" i="1" s="1"/>
  <c r="P72" i="1"/>
  <c r="N72" i="1"/>
  <c r="R67" i="1"/>
  <c r="Q67" i="1"/>
  <c r="C67" i="1" s="1"/>
  <c r="P67" i="1"/>
  <c r="N67" i="1"/>
  <c r="R66" i="1"/>
  <c r="Q66" i="1"/>
  <c r="C66" i="1" s="1"/>
  <c r="P66" i="1"/>
  <c r="P65" i="1" s="1"/>
  <c r="P64" i="1" s="1"/>
  <c r="N66" i="1"/>
  <c r="R74" i="1"/>
  <c r="Q74" i="1"/>
  <c r="C74" i="1" s="1"/>
  <c r="P74" i="1"/>
  <c r="N74" i="1"/>
  <c r="R63" i="1"/>
  <c r="Q63" i="1"/>
  <c r="C63" i="1" s="1"/>
  <c r="P63" i="1"/>
  <c r="N63" i="1"/>
  <c r="R55" i="1"/>
  <c r="Q55" i="1"/>
  <c r="C55" i="1" s="1"/>
  <c r="P55" i="1"/>
  <c r="N55" i="1"/>
  <c r="R54" i="1"/>
  <c r="Q54" i="1"/>
  <c r="C54" i="1" s="1"/>
  <c r="P54" i="1"/>
  <c r="N54" i="1"/>
  <c r="K11" i="1"/>
  <c r="N65" i="1" l="1"/>
  <c r="N64" i="1" s="1"/>
  <c r="S93" i="1"/>
  <c r="S92" i="1"/>
  <c r="S90" i="1"/>
  <c r="S85" i="1"/>
  <c r="S84" i="1"/>
  <c r="Q84" i="1"/>
  <c r="C84" i="1" s="1"/>
  <c r="Q85" i="1"/>
  <c r="C85" i="1" s="1"/>
  <c r="S77" i="1"/>
  <c r="N82" i="1"/>
  <c r="S82" i="1" s="1"/>
  <c r="S87" i="1"/>
  <c r="N83" i="1"/>
  <c r="S83" i="1" s="1"/>
  <c r="S81" i="1"/>
  <c r="S72" i="1"/>
  <c r="Q87" i="1"/>
  <c r="C87" i="1" s="1"/>
  <c r="Q81" i="1"/>
  <c r="C81" i="1" s="1"/>
  <c r="N86" i="1"/>
  <c r="S86" i="1" s="1"/>
  <c r="S88" i="1"/>
  <c r="Q88" i="1"/>
  <c r="C88" i="1" s="1"/>
  <c r="S78" i="1"/>
  <c r="N80" i="1"/>
  <c r="Q78" i="1"/>
  <c r="C78" i="1" s="1"/>
  <c r="S73" i="1"/>
  <c r="Q77" i="1"/>
  <c r="C77" i="1" s="1"/>
  <c r="Q79" i="1"/>
  <c r="C79" i="1" s="1"/>
  <c r="S79" i="1"/>
  <c r="N76" i="1"/>
  <c r="S66" i="1"/>
  <c r="S55" i="1"/>
  <c r="S67" i="1"/>
  <c r="S74" i="1"/>
  <c r="S63" i="1"/>
  <c r="S54" i="1"/>
  <c r="S65" i="1" l="1"/>
  <c r="S64" i="1" s="1"/>
  <c r="S80" i="1"/>
  <c r="S76" i="1"/>
  <c r="G1" i="3" l="1"/>
  <c r="C7" i="2"/>
  <c r="E5" i="2" l="1"/>
  <c r="F5" i="4"/>
  <c r="E17" i="2"/>
  <c r="E16" i="2" s="1"/>
  <c r="T6" i="1"/>
  <c r="R56" i="1"/>
  <c r="Q56" i="1"/>
  <c r="C56" i="1" s="1"/>
  <c r="P56" i="1"/>
  <c r="N56" i="1"/>
  <c r="R52" i="1"/>
  <c r="Q52" i="1"/>
  <c r="C52" i="1" s="1"/>
  <c r="P52" i="1"/>
  <c r="N52" i="1"/>
  <c r="Q94" i="1"/>
  <c r="Q75" i="1"/>
  <c r="Q62" i="1"/>
  <c r="Q60" i="1"/>
  <c r="Q50" i="1"/>
  <c r="Q46" i="1"/>
  <c r="Q44" i="1"/>
  <c r="Q43" i="1"/>
  <c r="Q23" i="1"/>
  <c r="Q22" i="1"/>
  <c r="Q19" i="1"/>
  <c r="Q18" i="1"/>
  <c r="Q17" i="1"/>
  <c r="Q16" i="1"/>
  <c r="Q14" i="1"/>
  <c r="L57" i="1" l="1"/>
  <c r="S56" i="1"/>
  <c r="S52" i="1"/>
  <c r="N57" i="1" l="1"/>
  <c r="N51" i="1" s="1"/>
  <c r="R57" i="1"/>
  <c r="P57" i="1"/>
  <c r="P51" i="1" s="1"/>
  <c r="C89" i="1"/>
  <c r="R94" i="1"/>
  <c r="C94" i="1"/>
  <c r="P94" i="1"/>
  <c r="P89" i="1" s="1"/>
  <c r="N94" i="1"/>
  <c r="N89" i="1" s="1"/>
  <c r="C61" i="1"/>
  <c r="C59" i="1"/>
  <c r="R75" i="1"/>
  <c r="C75" i="1"/>
  <c r="P75" i="1"/>
  <c r="P71" i="1" s="1"/>
  <c r="P70" i="1" s="1"/>
  <c r="N75" i="1"/>
  <c r="N71" i="1" s="1"/>
  <c r="N70" i="1" s="1"/>
  <c r="R62" i="1"/>
  <c r="C62" i="1"/>
  <c r="P62" i="1"/>
  <c r="N62" i="1"/>
  <c r="R60" i="1"/>
  <c r="C60" i="1"/>
  <c r="P60" i="1"/>
  <c r="N60" i="1"/>
  <c r="C47" i="1"/>
  <c r="R50" i="1"/>
  <c r="C50" i="1"/>
  <c r="P50" i="1"/>
  <c r="P48" i="1" s="1"/>
  <c r="N50" i="1"/>
  <c r="N48" i="1" s="1"/>
  <c r="N47" i="1" s="1"/>
  <c r="R46" i="1"/>
  <c r="C46" i="1"/>
  <c r="P46" i="1"/>
  <c r="P45" i="1" s="1"/>
  <c r="R44" i="1"/>
  <c r="C44" i="1"/>
  <c r="P44" i="1"/>
  <c r="N44" i="1"/>
  <c r="R23" i="1"/>
  <c r="P23" i="1"/>
  <c r="N23" i="1"/>
  <c r="R22" i="1"/>
  <c r="P22" i="1"/>
  <c r="C22" i="1"/>
  <c r="P47" i="1" l="1"/>
  <c r="P21" i="1"/>
  <c r="P20" i="1" s="1"/>
  <c r="S57" i="1"/>
  <c r="S51" i="1" s="1"/>
  <c r="K61" i="1"/>
  <c r="P59" i="1"/>
  <c r="N59" i="1"/>
  <c r="P61" i="1"/>
  <c r="K59" i="1"/>
  <c r="K58" i="1" s="1"/>
  <c r="N61" i="1"/>
  <c r="S62" i="1"/>
  <c r="S60" i="1"/>
  <c r="S75" i="1"/>
  <c r="S71" i="1" s="1"/>
  <c r="S70" i="1" s="1"/>
  <c r="S94" i="1"/>
  <c r="S89" i="1" s="1"/>
  <c r="S50" i="1"/>
  <c r="S48" i="1" s="1"/>
  <c r="S47" i="1" s="1"/>
  <c r="S46" i="1"/>
  <c r="S45" i="1" s="1"/>
  <c r="S44" i="1"/>
  <c r="S23" i="1"/>
  <c r="C23" i="1"/>
  <c r="N22" i="1"/>
  <c r="P58" i="1" l="1"/>
  <c r="N58" i="1"/>
  <c r="N21" i="1"/>
  <c r="N20" i="1" s="1"/>
  <c r="S59" i="1"/>
  <c r="S61" i="1"/>
  <c r="S22" i="1"/>
  <c r="S21" i="1" s="1"/>
  <c r="S20" i="1" s="1"/>
  <c r="S58" i="1" l="1"/>
  <c r="C6" i="2"/>
  <c r="C5" i="2"/>
  <c r="A3" i="2" l="1"/>
  <c r="G10" i="1" l="1"/>
  <c r="C15" i="1"/>
  <c r="C20" i="1"/>
  <c r="C27" i="1"/>
  <c r="C35" i="1"/>
  <c r="C11" i="1"/>
  <c r="C13" i="1"/>
  <c r="N14" i="1" l="1"/>
  <c r="P14" i="1"/>
  <c r="N16" i="1"/>
  <c r="P16" i="1"/>
  <c r="N17" i="1"/>
  <c r="P17" i="1"/>
  <c r="N18" i="1"/>
  <c r="P18" i="1"/>
  <c r="N19" i="1"/>
  <c r="N43" i="1"/>
  <c r="N36" i="1" s="1"/>
  <c r="N35" i="1" s="1"/>
  <c r="P43" i="1"/>
  <c r="P36" i="1" s="1"/>
  <c r="P35" i="1" s="1"/>
  <c r="P12" i="1"/>
  <c r="R14" i="1"/>
  <c r="C16" i="1"/>
  <c r="R16" i="1"/>
  <c r="C17" i="1"/>
  <c r="R17" i="1"/>
  <c r="C18" i="1"/>
  <c r="R18" i="1"/>
  <c r="C19" i="1"/>
  <c r="R19" i="1"/>
  <c r="R43" i="1"/>
  <c r="R12" i="1"/>
  <c r="K15" i="1" l="1"/>
  <c r="P11" i="1"/>
  <c r="C43" i="1"/>
  <c r="S18" i="1"/>
  <c r="C14" i="1"/>
  <c r="S16" i="1"/>
  <c r="S19" i="1"/>
  <c r="S17" i="1"/>
  <c r="S14" i="1" l="1"/>
  <c r="K13" i="1"/>
  <c r="K10" i="1" s="1"/>
  <c r="S43" i="1"/>
  <c r="S36" i="1" s="1"/>
  <c r="S35" i="1" s="1"/>
  <c r="P13" i="1" l="1"/>
  <c r="N12" i="1"/>
  <c r="Q12" i="1"/>
  <c r="C12" i="1" s="1"/>
  <c r="S12" i="1" l="1"/>
  <c r="S11" i="1" s="1"/>
  <c r="N11" i="1"/>
  <c r="S13" i="1"/>
  <c r="N13" i="1"/>
  <c r="N15" i="1" l="1"/>
  <c r="P15" i="1"/>
  <c r="S15" i="1"/>
  <c r="P10" i="1" l="1"/>
  <c r="Q4" i="1" l="1"/>
  <c r="S4" i="1" s="1"/>
  <c r="N10" i="1"/>
  <c r="Q2" i="1" s="1"/>
  <c r="S2" i="1" s="1"/>
  <c r="Q6" i="1" l="1"/>
  <c r="W6" i="1" s="1"/>
  <c r="S6" i="1" l="1"/>
  <c r="S10" i="1"/>
  <c r="T99" i="1" l="1"/>
  <c r="T57" i="1"/>
  <c r="T101" i="1"/>
  <c r="T100" i="1"/>
  <c r="T91" i="1"/>
  <c r="T96" i="1"/>
  <c r="T97" i="1"/>
  <c r="T98" i="1"/>
  <c r="T95" i="1"/>
  <c r="T70" i="1"/>
  <c r="T71" i="1"/>
  <c r="T68" i="1"/>
  <c r="T69" i="1"/>
  <c r="T64" i="1"/>
  <c r="T65" i="1"/>
  <c r="T58" i="1"/>
  <c r="T51" i="1"/>
  <c r="T53" i="1"/>
  <c r="T49" i="1"/>
  <c r="T45" i="1"/>
  <c r="T48" i="1"/>
  <c r="T74" i="1"/>
  <c r="T55" i="1"/>
  <c r="T83" i="1"/>
  <c r="T80" i="1"/>
  <c r="T54" i="1"/>
  <c r="T90" i="1"/>
  <c r="T67" i="1"/>
  <c r="T59" i="1"/>
  <c r="T43" i="1"/>
  <c r="T73" i="1"/>
  <c r="T22" i="1"/>
  <c r="T88" i="1"/>
  <c r="T15" i="1"/>
  <c r="T93" i="1"/>
  <c r="T63" i="1"/>
  <c r="T84" i="1"/>
  <c r="T10" i="1"/>
  <c r="T14" i="1"/>
  <c r="T18" i="1"/>
  <c r="T23" i="1"/>
  <c r="T56" i="1"/>
  <c r="T29" i="1"/>
  <c r="T32" i="1"/>
  <c r="T31" i="1"/>
  <c r="T34" i="1"/>
  <c r="T33" i="1"/>
  <c r="T12" i="1"/>
  <c r="T36" i="1"/>
  <c r="T19" i="1"/>
  <c r="T16" i="1"/>
  <c r="T76" i="1"/>
  <c r="T44" i="1"/>
  <c r="T38" i="1"/>
  <c r="T60" i="1"/>
  <c r="T62" i="1"/>
  <c r="T28" i="1"/>
  <c r="T52" i="1"/>
  <c r="T20" i="1"/>
  <c r="T61" i="1"/>
  <c r="T35" i="1"/>
  <c r="T50" i="1"/>
  <c r="T72" i="1"/>
  <c r="T87" i="1"/>
  <c r="T26" i="1"/>
  <c r="T39" i="1"/>
  <c r="T27" i="1"/>
  <c r="T92" i="1"/>
  <c r="T81" i="1"/>
  <c r="T79" i="1"/>
  <c r="T40" i="1"/>
  <c r="T47" i="1"/>
  <c r="T77" i="1"/>
  <c r="T11" i="1"/>
  <c r="T86" i="1"/>
  <c r="T25" i="1"/>
  <c r="T42" i="1"/>
  <c r="T82" i="1"/>
  <c r="T37" i="1"/>
  <c r="T21" i="1"/>
  <c r="T85" i="1"/>
  <c r="T24" i="1"/>
  <c r="T89" i="1"/>
  <c r="T78" i="1"/>
  <c r="T13" i="1"/>
  <c r="T94" i="1"/>
  <c r="T75" i="1"/>
  <c r="T66" i="1"/>
  <c r="T17" i="1"/>
  <c r="T46" i="1"/>
  <c r="T30" i="1"/>
  <c r="T41" i="1"/>
</calcChain>
</file>

<file path=xl/sharedStrings.xml><?xml version="1.0" encoding="utf-8"?>
<sst xmlns="http://schemas.openxmlformats.org/spreadsheetml/2006/main" count="929" uniqueCount="451">
  <si>
    <t>BDI</t>
  </si>
  <si>
    <t>PREFEITURA MUNICIPAL DE CASTANHAL</t>
  </si>
  <si>
    <t>Descrição</t>
  </si>
  <si>
    <t>SERVIÇOS PRELIMINARES</t>
  </si>
  <si>
    <t>Acréscimo</t>
  </si>
  <si>
    <t>Und</t>
  </si>
  <si>
    <t>Preço Total</t>
  </si>
  <si>
    <t>Ac - Quant.</t>
  </si>
  <si>
    <t>Ac - R$</t>
  </si>
  <si>
    <t>%</t>
  </si>
  <si>
    <t>Item</t>
  </si>
  <si>
    <t>1.1</t>
  </si>
  <si>
    <t>M</t>
  </si>
  <si>
    <t>SINAPI</t>
  </si>
  <si>
    <t>PLANILHA DE ITENS NOVOS</t>
  </si>
  <si>
    <t>Unidade</t>
  </si>
  <si>
    <t>R$ Unitário</t>
  </si>
  <si>
    <t>Total c/ BDI</t>
  </si>
  <si>
    <t>Valor Unitário</t>
  </si>
  <si>
    <t>Nível</t>
  </si>
  <si>
    <t>Serviço</t>
  </si>
  <si>
    <t>OBRA</t>
  </si>
  <si>
    <t>DATA:</t>
  </si>
  <si>
    <t>CNPJ: 05.121.991/0001-84</t>
  </si>
  <si>
    <t>SECRETARIA DE PLANEJAMENTO E GESTÃO</t>
  </si>
  <si>
    <t>Quant.</t>
  </si>
  <si>
    <t>Desc - Quant.</t>
  </si>
  <si>
    <t>Desc - R$</t>
  </si>
  <si>
    <t>01</t>
  </si>
  <si>
    <t>Data de emissão:</t>
  </si>
  <si>
    <t>P. Unit. Total</t>
  </si>
  <si>
    <t>LEGENDA</t>
  </si>
  <si>
    <t>ITENS DA PLANILHA ORIGINAL</t>
  </si>
  <si>
    <t>CONTRATADA</t>
  </si>
  <si>
    <t>M3</t>
  </si>
  <si>
    <t>Preço Unitário (com BDI)</t>
  </si>
  <si>
    <t>Total</t>
  </si>
  <si>
    <t>UN</t>
  </si>
  <si>
    <t>KG</t>
  </si>
  <si>
    <t>ARMAÇÃO DE PILAR OU VIGA DE UMA ESTRUTURA CONVENCIONAL DE CONCRETO ARMADO EM UMA EDIFICAÇÃO TÉRREA OU SOBRADO UTILIZANDO AÇO CA-50 DE 10,0 MM - MONTAGEM. AF_12/2015</t>
  </si>
  <si>
    <t>ARMAÇÃO DE PILAR OU VIGA DE UMA ESTRUTURA CONVENCIONAL DE CONCRETO ARMADO EM UMA EDIFICAÇÃO TÉRREA OU SOBRADO UTILIZANDO AÇO CA-50 DE 12,5 MM - MONTAGEM. AF_12/2015</t>
  </si>
  <si>
    <t>INSTALAÇÕES ELÉTRICAS</t>
  </si>
  <si>
    <t>APLICAÇÃO MANUAL DE PINTURA COM TINTA LÁTEX ACRÍLICA EM PAREDES, DUAS DEMÃOS. AF_06/2014</t>
  </si>
  <si>
    <t>ITEM</t>
  </si>
  <si>
    <t>FONTE</t>
  </si>
  <si>
    <t>CÓD</t>
  </si>
  <si>
    <t>DESCRIÇÃO</t>
  </si>
  <si>
    <t>CONTRATO</t>
  </si>
  <si>
    <t>ACRÉSCIMO</t>
  </si>
  <si>
    <t>Preço Unit. (Total)</t>
  </si>
  <si>
    <t>REFERÊNCIAS DE PREÇO</t>
  </si>
  <si>
    <t>PÁGINA</t>
  </si>
  <si>
    <t>ESCAVAÇÃO MANUAL</t>
  </si>
  <si>
    <t>Redução percentual</t>
  </si>
  <si>
    <t>Página</t>
  </si>
  <si>
    <t>REPROGRAMADO</t>
  </si>
  <si>
    <t>SERVIÇOS ACRESCIDOS</t>
  </si>
  <si>
    <t>SERVIÇOS DECRESCIDOS</t>
  </si>
  <si>
    <t>Convenente</t>
  </si>
  <si>
    <t>Contratada</t>
  </si>
  <si>
    <t>Contrato</t>
  </si>
  <si>
    <t>Valor Contratado</t>
  </si>
  <si>
    <t>Desconto</t>
  </si>
  <si>
    <t>Reprogramado</t>
  </si>
  <si>
    <t>Versão</t>
  </si>
  <si>
    <t>Emissão</t>
  </si>
  <si>
    <t>Referências de preço</t>
  </si>
  <si>
    <t>DESCONTO</t>
  </si>
  <si>
    <t>MEMÓRIA DE CÁLCULO</t>
  </si>
  <si>
    <t>SECRETARIA MUNICIPAL DE PLANEJAMENTO E GESTÃO
PLANILHA DE 1ª REPROGRAMAÇÃO</t>
  </si>
  <si>
    <t>ELETRODUTO FLEXÍVEL CORRUGADO, PEAD, DN 40 MM (1 1/4"), PARA CIRCUITOS TERMINAIS, INSTALADO EM LAJE - FORNECIMENTO E INSTALAÇÃO. AF_12/2015</t>
  </si>
  <si>
    <t>HASTE DE ATERRAMENTO 5/8  PARA SPDA - FORNECIMENTO E INSTALAÇÃO. AF_12/2017</t>
  </si>
  <si>
    <t xml:space="preserve">PLANILHA DE 1ª REPROGRAMAÇÃO </t>
  </si>
  <si>
    <t>TIPO</t>
  </si>
  <si>
    <t>2.1</t>
  </si>
  <si>
    <t>FUNDAÇÃO</t>
  </si>
  <si>
    <t>3.1</t>
  </si>
  <si>
    <t>3.2</t>
  </si>
  <si>
    <t>FORMAS DAS SAPATAS</t>
  </si>
  <si>
    <t>3.3</t>
  </si>
  <si>
    <t>3.4</t>
  </si>
  <si>
    <t>CONCRETO 25 MPA</t>
  </si>
  <si>
    <t>ESTRUTURA</t>
  </si>
  <si>
    <t>4.1</t>
  </si>
  <si>
    <t>4.2</t>
  </si>
  <si>
    <t>5.1</t>
  </si>
  <si>
    <t>6.1</t>
  </si>
  <si>
    <t>6.2</t>
  </si>
  <si>
    <t>ALVENARIA</t>
  </si>
  <si>
    <t>7.1</t>
  </si>
  <si>
    <t>7.2</t>
  </si>
  <si>
    <t>LASTRO</t>
  </si>
  <si>
    <t>PINTURA</t>
  </si>
  <si>
    <t>8.1</t>
  </si>
  <si>
    <t>8.2</t>
  </si>
  <si>
    <t>11.1</t>
  </si>
  <si>
    <t>13.1</t>
  </si>
  <si>
    <t>Página:</t>
  </si>
  <si>
    <t>Próprio</t>
  </si>
  <si>
    <t>m²</t>
  </si>
  <si>
    <t>m³</t>
  </si>
  <si>
    <t>REATERRO MANUAL APILOADO COM SOQUETE. AF_10/2017</t>
  </si>
  <si>
    <t>CONCRETO FCK = 15MPA, TRAÇO 1:3,4:3,5 (EM MASSA SECA DE CIMENTO/ AREIA MÉDIA/ BRITA 1) - PREPARO MECÂNICO COM BETONEIRA 400 L. AF_05/2021</t>
  </si>
  <si>
    <t>PINTURA DE PISO COM TINTA ACRÍLICA, APLICAÇÃO MANUAL, 2 DEMÃOS, INCLUSO FUNDO PREPARADOR. AF_05/2021</t>
  </si>
  <si>
    <t>CUP 010/018</t>
  </si>
  <si>
    <t>ORSE</t>
  </si>
  <si>
    <t xml:space="preserve">VALOR GLOBAL REFERÊNCIA </t>
  </si>
  <si>
    <t>VALOR GLOBAL DA CONTRATADA</t>
  </si>
  <si>
    <t>REDUÇÃO PERCENTUAL</t>
  </si>
  <si>
    <t xml:space="preserve">COMPOSIÇÕES PRÓRPIAS DE PREÇO UNITÁRIO </t>
  </si>
  <si>
    <t>Objeto</t>
  </si>
  <si>
    <t xml:space="preserve">Convênio </t>
  </si>
  <si>
    <t>156/2022/SEDOP</t>
  </si>
  <si>
    <t>174/2022-PMC</t>
  </si>
  <si>
    <t>REFORMA E AMPLIAÇÃO DA PRAÇA NO BAIRRO NOVO ESTRELA</t>
  </si>
  <si>
    <t>ALLIANCE CONSTRUTORA LTDA</t>
  </si>
  <si>
    <t>SINAPI 03/2022 - SEDOP 02/2022 - DESONERADO</t>
  </si>
  <si>
    <t>TAXAS E LICENÇAS</t>
  </si>
  <si>
    <t>ANOTAÇÃO DE RESPONSABILIDADE TÉCNICA</t>
  </si>
  <si>
    <t>ADMINISTRAÇÃO DA OBRA</t>
  </si>
  <si>
    <t>EQUIPE DE OBRA  ADMINISTRAÇÃO LOCAL ( COMPOSTA POR ENGENHEIRO CIVIL,  MESTRE DE OBRAS)</t>
  </si>
  <si>
    <t>SEDOP</t>
  </si>
  <si>
    <t>Placa de obra em lona com plotagem de gráfica</t>
  </si>
  <si>
    <t>LOCAÇÃO CONVENCIONAL DA OBRA</t>
  </si>
  <si>
    <t>Ponto de agua (incl. tubos e conexoes)</t>
  </si>
  <si>
    <t>TAPUME COM COMPENSADO DE MADEIRA. AF_05/2018</t>
  </si>
  <si>
    <t>MOVIMENTO DE TERRA</t>
  </si>
  <si>
    <t>030010</t>
  </si>
  <si>
    <t>030011</t>
  </si>
  <si>
    <t>Escavação manual ate 1.50m de profundidade</t>
  </si>
  <si>
    <t>ATERRO MANUAL DE VALAS COM SOLO ARGILO-ARENOSO E COMPACTAÇÃO MECANIZADA. AF_05/2016</t>
  </si>
  <si>
    <t>ATERRO</t>
  </si>
  <si>
    <t>96995</t>
  </si>
  <si>
    <t>94319</t>
  </si>
  <si>
    <t>Aterro incluindo carga, descarga, transporte e apiloamento</t>
  </si>
  <si>
    <t>5.1.1</t>
  </si>
  <si>
    <t>5.1.2</t>
  </si>
  <si>
    <t>5.1.3</t>
  </si>
  <si>
    <t>5.1.4</t>
  </si>
  <si>
    <t>5.1.5</t>
  </si>
  <si>
    <t>5.1.6</t>
  </si>
  <si>
    <t>SAPATAS</t>
  </si>
  <si>
    <t>CONCRETO FCK = 25MPA, TRAÇO 1:2,3:2,7 (EM MASSA SECA DE CIMENTO/ AREIA MÉDIA/ BRITA 1) - PREPARO MECÂNICO COM BETONEIRA 400 L. AF_05/2021</t>
  </si>
  <si>
    <t>LANÇAMENTO COM USO DE BALDES, ADENSAMENTO E ACABAMENTO DE CONCRETO EM ESTRUTURAS. AF_02/2022</t>
  </si>
  <si>
    <t>FABRICAÇÃO, MONTAGEM E DESMONTAGEM DE FÔRMA PARA BLOCO DE COROAMENTO, EM MADEIRA SERRADA, E=25 MM, 4 UTILIZAÇÕES. AF_06/2017</t>
  </si>
  <si>
    <t>LASTRO DE CONCRETO MAGRO, APLICADO EM BLOCOS DE COROAMENTO OU SAPATAS, ESPESSURA DE 5 CM. AF_08/2017</t>
  </si>
  <si>
    <t>ARMAÇÃO DE BLOCO, VIGA BALDRAME OU SAPATA UTILIZANDO AÇO CA-50 DE 6,3 MM - MONTAGEM. AF_06/2017</t>
  </si>
  <si>
    <t>ARMAÇÃO DE BLOCO, VIGA BALDRAME OU SAPATA UTILIZANDO AÇO CA-50 DE 8 MM - MONTAGEM. AF_06/2017</t>
  </si>
  <si>
    <t>PILARES, VIGAS E LAJES</t>
  </si>
  <si>
    <t>CUP-003</t>
  </si>
  <si>
    <t>6.3</t>
  </si>
  <si>
    <t>6.4</t>
  </si>
  <si>
    <t>6.5</t>
  </si>
  <si>
    <t>6.6</t>
  </si>
  <si>
    <t>6.7</t>
  </si>
  <si>
    <t>6.8</t>
  </si>
  <si>
    <t>CONCRETO FCK = 30MPA, TRAÇO 1:2,1:2,5 (EM MASSA SECA DE CIMENTO/ AREIA MÉDIA/ BRITA 1) - PREPARO MECÂNICO COM BETONEIRA 400 L. AF_05/2021</t>
  </si>
  <si>
    <t>ARMAÇÃO DE PILAR OU VIGA DE UMA ESTRUTURA CONVENCIONAL DE CONCRETO ARMADO EM UMA EDIFICAÇÃO TÉRREA OU SOBRADO UTILIZANDO AÇO CA-50 DE 6,3 MM - MONTAGEM. AF_12/2015</t>
  </si>
  <si>
    <t>ARMAÇÃO DE PILAR OU VIGA DE UMA ESTRUTURA CONVENCIONAL DE CONCRETO ARMADO EM UMA EDIFICAÇÃO TÉRREA OU SOBRADO UTILIZANDO AÇO CA-50 DE 8,0 MM - MONTAGEM. AF_12/2015</t>
  </si>
  <si>
    <t>Laje pré-fabricada treliçada para piso ou cobertura, intereixo 38cm, h=12cm, el. enchimento em EPS h=8cm, inclusive escoramento em madeira e capeamento 4cm.</t>
  </si>
  <si>
    <t>ALVENARIA DE VEDAÇÃO DE BLOCOS CERÂMICOS FURADOS NA HORIZONTAL DE 9X19X29 CM (ESPESSURA 9 CM) E ARGAMASSA DE ASSENTAMENTO COM PREPARO EM BETONEIRA. AF_12/2021</t>
  </si>
  <si>
    <t>8.1.1</t>
  </si>
  <si>
    <t>8.1.2</t>
  </si>
  <si>
    <t>OBRA GROSSA</t>
  </si>
  <si>
    <t>PAREDES</t>
  </si>
  <si>
    <t>CHAPISCO APLICADO EM ALVENARIAS E ESTRUTURAS DE CONCRETO INTERNAS, COM COLHER DE PEDREIRO.  ARGAMASSA TRAÇO 1:3 COM PREPARO EM BETONEIRA 400L. AF_06/2014</t>
  </si>
  <si>
    <t>MASSA ÚNICA, PARA RECEBIMENTO DE PINTURA, EM ARGAMASSA TRAÇO 1:2:8, PREPARO MECÂNICO COM BETONEIRA 400L, APLICADA MANUALMENTE EM FACES INTERNAS DE PAREDES, ESPESSURA DE 20MM, COM EXECUÇÃO DE TALISCAS. AF_06/2014</t>
  </si>
  <si>
    <t>PISO</t>
  </si>
  <si>
    <t>9.1</t>
  </si>
  <si>
    <t>9.2</t>
  </si>
  <si>
    <t>C4624</t>
  </si>
  <si>
    <t>SEINFRA</t>
  </si>
  <si>
    <t>PISO CIMENTADO, TRAÇO 1:3 (CIMENTO E AREIA), ACABAMENTO LISO, ESPESSURA 3,0 CM, PREPARO MECÂNICO DA ARGAMASSA. AF_09/2020</t>
  </si>
  <si>
    <t>LASTRO COM MATERIAL GRANULAR (AREIA MÉDIA), APLICADO EM PISOS OU LAJES SOBRE SOLO, ESPESSURA DE *10 CM*. AF_07/2019</t>
  </si>
  <si>
    <t>LASTRO COM MATERIAL GRANULAR (PEDRA BRITADA N.3), APLICADO EM PISOS OU LAJES SOBRE SOLO, ESPESSURA DE *10 CM*. AF_07/2019</t>
  </si>
  <si>
    <t>ASSENTAMENTO DE GUIA (MEIO-FIO) EM TRECHO RETO, CONFECCIONADA EM CONCRETO PRÉ-FABRICADO, DIMENSÕES 100X15X13X20 CM (COMPRIMENTO X BASE INFERIOR X BASE SUPERIOR X ALTURA), PARA URBANIZAÇÃO INTERNA DE EMPREENDIMENTOS. AF_06/2016_P</t>
  </si>
  <si>
    <t>PISO PODOTÁTIL EXTERNO EM PMC ESP. 3CM, ASSENTADO COM ARGAMASSA (FORNECIMENTO E ASSENTAMENTO)</t>
  </si>
  <si>
    <t>8.2.1</t>
  </si>
  <si>
    <t>8.2.2</t>
  </si>
  <si>
    <t>8.2.3</t>
  </si>
  <si>
    <t>8.2.4</t>
  </si>
  <si>
    <t>8.2.5</t>
  </si>
  <si>
    <t>9.1.1</t>
  </si>
  <si>
    <t>9.2.1</t>
  </si>
  <si>
    <t>9.2.2</t>
  </si>
  <si>
    <t>APLICAÇÃO MANUAL DE MASSA ACRÍLICA EM PAREDES EXTERNAS DE CASAS, UMA DEMÃO. AF_05/2017</t>
  </si>
  <si>
    <t>INSTALAÇÕES HIDROSSANITÁRIAS</t>
  </si>
  <si>
    <t>10.1</t>
  </si>
  <si>
    <t>DRENAGEM</t>
  </si>
  <si>
    <t>TUBO DRENO, CORRUGADO, ESPIRALADO, FLEXIVEL, PERFURADO, EM POLIETILENO DE ALTA DENSIDADE (PEAD), DN 65 MM, (2 1/2") PARA DRENAGEM - EM ROLO (NORMA DNIT 093/2006 - EM)</t>
  </si>
  <si>
    <t>TUBO DRENO, CORRUGADO, ESPIRALADO, FLEXIVEL, PERFURADO, EM POLIETILENO DE ALTA DENSIDADE (PEAD), DN *160* MM, (6") PARA DRENAGEM - EM BARRA (NORMA DNIT 093/2006 - EM)</t>
  </si>
  <si>
    <t>MANTA GEOTEXTIL, TECIDA 100% POLIPROPILENO, RESISTÊNCIA A TRAÇÃO DE 55KN/M E DEFORMAÇÃO INFERIOR A 15% (FORNECIMENTO E ASSENTAMENTO)</t>
  </si>
  <si>
    <t>Sumidouro em concreto armado d=0,80m p=1,40m cap=40 pessoas</t>
  </si>
  <si>
    <t>00038051</t>
  </si>
  <si>
    <t>00038053</t>
  </si>
  <si>
    <t>C4752</t>
  </si>
  <si>
    <t>ENTRADA, ALIMENTAÇÃO E DISTRIBUIÇÃO DE ENERGIA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</si>
  <si>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</si>
  <si>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</si>
  <si>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</si>
  <si>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</si>
  <si>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</si>
  <si>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</si>
  <si>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</si>
  <si>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</si>
  <si>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</si>
  <si>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</si>
  <si>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</si>
  <si>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11.1.12</t>
  </si>
  <si>
    <t>11.1.13</t>
  </si>
  <si>
    <t>11.1.14</t>
  </si>
  <si>
    <t>11.1.15</t>
  </si>
  <si>
    <t>11.1.16</t>
  </si>
  <si>
    <t>11.1.17</t>
  </si>
  <si>
    <t>00001099</t>
  </si>
  <si>
    <t>00011821</t>
  </si>
  <si>
    <t>CPU  005</t>
  </si>
  <si>
    <t>CPU 009</t>
  </si>
  <si>
    <t>CPU 008</t>
  </si>
  <si>
    <t>CPU 006</t>
  </si>
  <si>
    <t>CPU 007</t>
  </si>
  <si>
    <t>CHAVE MAGNÉTICA EXTERNA 1X25 MOD. 6904 TECNOWAT OU EQUIVALENTE</t>
  </si>
  <si>
    <t>ELETRODUTO RÍGIDO ROSCÁVEL, PVC, DN 40 MM (1 1/4"), PARA CIRCUITOS TERMINAIS, INSTALADO EM PAREDE - FORNECIMENTO E INSTALAÇÃO. AF_12/2015</t>
  </si>
  <si>
    <t>CURVA 90 GRAUS PARA ELETRODUTO, PVC, ROSCÁVEL, DN 40 MM (1 1/4"), PARA CIRCUITOS TERMINAIS, INSTALADA EM FORRO - FORNECIMENTO E INSTALAÇÃO. AF_12/2015</t>
  </si>
  <si>
    <t>CABECOTE PARA ENTRADA DE LINHA DE ALIMENTACAO PARA ELETRODUTO, EM LIGA DE ALUMINIO COM ACABAMENTO ANTI CORROSIVO, COM FIXACAO POR ENCAIXE LISO DE 360 GRAUS, DE 1 1/4"</t>
  </si>
  <si>
    <t>ELETRODUTO FLEXÍVEL CORRUGADO, PVC, DN 32 MM (1"), PARA CIRCUITOS TERMINAIS, INSTALADO EM LAJE - FORNECIMENTO E INSTALAÇÃO. AF_12/2015</t>
  </si>
  <si>
    <t>CAIXA ENTERRADA ELÉTRICA RETANGULAR, EM CONCRETO PRÉ-MOLDADO, FUNDO COM BRITA, DIMENSÕES INTERNAS: 0,4X0,4X0,4 M. AF_12/2020</t>
  </si>
  <si>
    <t>CONECTOR METALICO TIPO PARAFUSO FENDIDO (SPLIT BOLT), COM SEPARADOR DE CABOS BIMETALICOS, PARA CABOS ATE 25 MM2</t>
  </si>
  <si>
    <t>Poste de aço galvanizado cônico contíno reto, diâmetro superior 60mm, diâmetro da base 115mm, altura total 5m, Conipost ref. Série 0005/classe 60 da Conipost ou similar</t>
  </si>
  <si>
    <t>Cruzeta simples para colocação de projetor ref. CS1/3, da Metal Light ou similar, fornecimento e instalação</t>
  </si>
  <si>
    <t>Poste telecônico galvanizado à fogo (80 micras), curvo, 10m, base engastada, fornecimento e instalação</t>
  </si>
  <si>
    <t>Remanejamento de poste teleconico curvo, h = 10m, existente</t>
  </si>
  <si>
    <t>Refletor TR Led, corpo em aluminio, vidro temperado, potencia 30W, bivolt, temp.cor 3000K/6000k, IP-65, da Taschibra ou similar</t>
  </si>
  <si>
    <t>LUMINÁRIA DE LED PARA ILUMINAÇÃO PÚBLICA, DE 138 W ATÉ 180 W - FORNECIMENTO E INSTALAÇÃO. AF_08/2020</t>
  </si>
  <si>
    <t>CABO DE COBRE FLEXÍVEL ISOLADO, 16 MM², ANTI-CHAMA 0,6/1,0 KV, PARA CIRCUITOS TERMINAIS - FORNECIMENTO E INSTALAÇÃO. AF_12/2015</t>
  </si>
  <si>
    <t>Cabo de cobre nú 16mm²</t>
  </si>
  <si>
    <t>PAISAGISMO E URBANISMO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</si>
  <si>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</si>
  <si>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</si>
  <si>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</si>
  <si>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</si>
  <si>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</si>
  <si>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</si>
  <si>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</si>
  <si>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</si>
  <si>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</si>
  <si>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</si>
  <si>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C3451</t>
  </si>
  <si>
    <t>C3436</t>
  </si>
  <si>
    <t>C0037</t>
  </si>
  <si>
    <t>C3000</t>
  </si>
  <si>
    <t>C2997</t>
  </si>
  <si>
    <t>C3641</t>
  </si>
  <si>
    <t>C1351</t>
  </si>
  <si>
    <t>Plantio de grama (incl. terra preta)</t>
  </si>
  <si>
    <t>PLANTIO DE ÁRVORE ORNAMENTAL COM ALTURA DE MUDA MAIOR QUE 2,00 M E MENOR OU IGUAL A 4,00 M. AF_05/2018</t>
  </si>
  <si>
    <t>Banco em concreto c/2 mod.2,75x0,4m (det.12)</t>
  </si>
  <si>
    <t>LIXEIRA EM FIBRA DE VIDRO CAP.=40L e DIAM.=35cm</t>
  </si>
  <si>
    <t>ALAMBRADO C/TELA DE NYLON FIO ESP.=3MM E MALHA DE (5 X 5)CM</t>
  </si>
  <si>
    <t>ALAMBRADO C/TELA GALVANIZADA SOLDADA ALTURA 2M</t>
  </si>
  <si>
    <t>GANGORRA C/ 03 PRANCHAS, CONFECÇÃO EM TUBO VAPOR E PINTURA ESMALTE SINTÉTICO</t>
  </si>
  <si>
    <t>ESCORREGADOR GRANDE, CONFECÇÃO EM TUBO VAPOR E PINTURA ESMALTE SINTÉTICO</t>
  </si>
  <si>
    <t>BALANÇO ANDORINHA C/02 CADEIRAS, CONFECÇÃO EM TUBO VAPOR E PINTURA ESMALTE SINTÉTICO</t>
  </si>
  <si>
    <t>CONJUNTO PARA QUADRA DE VOLEI OFICIAL COM POSTES EM TUBO DE ACO GALVANIZADO 3", H = *255* CM, PINTURA EM TINTA ESMALTE SINTETICO, REDE DE NYLON COM 2 MM, MALHA 10 X 10 CM E ANTENAS OFICIAIS</t>
  </si>
  <si>
    <t>CPU  010</t>
  </si>
  <si>
    <t>LIMPEZA FINAL DA OBRA</t>
  </si>
  <si>
    <t>CPU-001</t>
  </si>
  <si>
    <t>CPU 002</t>
  </si>
  <si>
    <t>011340</t>
  </si>
  <si>
    <t>UND</t>
  </si>
  <si>
    <t>M²</t>
  </si>
  <si>
    <t>PT</t>
  </si>
  <si>
    <t>CJ</t>
  </si>
  <si>
    <t>PLACA DA OBRA</t>
  </si>
  <si>
    <t>Tipo</t>
  </si>
  <si>
    <t>Larg.          (m)</t>
  </si>
  <si>
    <t>Comp.     (m)</t>
  </si>
  <si>
    <t xml:space="preserve">Placa da obra em chapa de aço galvanizado </t>
  </si>
  <si>
    <t>LOCAÇÃO DA OBRA</t>
  </si>
  <si>
    <t>Local</t>
  </si>
  <si>
    <t>Área                       (m²)</t>
  </si>
  <si>
    <t>Área construída da obra</t>
  </si>
  <si>
    <t>PONTO DE ÁGUA (INCL. TUBOS E CONEXÕES)</t>
  </si>
  <si>
    <t>Quant.        (un)</t>
  </si>
  <si>
    <t>Ponto de água</t>
  </si>
  <si>
    <t xml:space="preserve">FECHAMENTO TAPUME COM COMPENSADO DE MADEIRA </t>
  </si>
  <si>
    <t>Área de vivência</t>
  </si>
  <si>
    <t>4.1.1</t>
  </si>
  <si>
    <t xml:space="preserve">Escavação para execução das sapatas </t>
  </si>
  <si>
    <t>Perim.      (m)</t>
  </si>
  <si>
    <t>Profund. (m)</t>
  </si>
  <si>
    <t>Larg.   (m)</t>
  </si>
  <si>
    <t>Perímetro Alvenaria</t>
  </si>
  <si>
    <t>4.2.1</t>
  </si>
  <si>
    <t>Aterro c/ material fora da obra, incl. Apiloamento</t>
  </si>
  <si>
    <t xml:space="preserve">Área                                   (m²)                            </t>
  </si>
  <si>
    <t>Espess.        (m)</t>
  </si>
  <si>
    <t>Total - Sobra da escavação</t>
  </si>
  <si>
    <t xml:space="preserve">FUNDAÇÃO </t>
  </si>
  <si>
    <t xml:space="preserve">SAPATAS </t>
  </si>
  <si>
    <t>RESUMO DE AÇO DAS SAPATAS E ARRANQUES DE PILAR</t>
  </si>
  <si>
    <t>CONCRETO E FORMA DAS SAPATAS E ARRANQUE DE PILAR</t>
  </si>
  <si>
    <t>DE ACORDO COM RESUMO DO PROJETO + ARRANQUE</t>
  </si>
  <si>
    <t xml:space="preserve">DE ACORDO COM RESUMO DO PROJETO </t>
  </si>
  <si>
    <t>5.1.3.1</t>
  </si>
  <si>
    <t xml:space="preserve">Lastro das sapatas </t>
  </si>
  <si>
    <t>Quant.                      (un)</t>
  </si>
  <si>
    <t>Larg.                (m)</t>
  </si>
  <si>
    <t>Larg. + Ac (m)</t>
  </si>
  <si>
    <t>Comp. (m)</t>
  </si>
  <si>
    <t>Comp.+Ac (m)</t>
  </si>
  <si>
    <t>Lastro   (m)</t>
  </si>
  <si>
    <t>S1</t>
  </si>
  <si>
    <t>S2</t>
  </si>
  <si>
    <t>S3=S4</t>
  </si>
  <si>
    <t>S5</t>
  </si>
  <si>
    <t>S8=S12</t>
  </si>
  <si>
    <t>5.1.3.2</t>
  </si>
  <si>
    <t>Lastro das vigas baldrame</t>
  </si>
  <si>
    <t>Larg.       (m)</t>
  </si>
  <si>
    <t>Larg. +Ac             (m)</t>
  </si>
  <si>
    <t>V1</t>
  </si>
  <si>
    <t>V2</t>
  </si>
  <si>
    <t>V3</t>
  </si>
  <si>
    <t>Obs: As vigas que não estão contabilizadas são as que ficam acima do nível do terreno.</t>
  </si>
  <si>
    <t>AÇO 6.3</t>
  </si>
  <si>
    <t>Prancha 03</t>
  </si>
  <si>
    <t>Perda        (%)</t>
  </si>
  <si>
    <t>Bitola (mm)</t>
  </si>
  <si>
    <t>Peso+ Perda     (kg)</t>
  </si>
  <si>
    <t>Aço CA-60</t>
  </si>
  <si>
    <t>5.1.8</t>
  </si>
  <si>
    <t>AÇO 8.0</t>
  </si>
  <si>
    <t>Aço CA-50</t>
  </si>
  <si>
    <t>8.0</t>
  </si>
  <si>
    <t>PILARES, VIGAS E ESCADAS</t>
  </si>
  <si>
    <t>6.1.1</t>
  </si>
  <si>
    <t>6.1.2</t>
  </si>
  <si>
    <t xml:space="preserve">FORMAS DAS VIGAS E PILARES </t>
  </si>
  <si>
    <t>6.1.4</t>
  </si>
  <si>
    <t>6.1.5</t>
  </si>
  <si>
    <t>6.1.6</t>
  </si>
  <si>
    <t>AÇO 10.0</t>
  </si>
  <si>
    <t>10.0</t>
  </si>
  <si>
    <t>6.1.7</t>
  </si>
  <si>
    <t>AÇO 12.5</t>
  </si>
  <si>
    <t>6.1.8</t>
  </si>
  <si>
    <t>LAJE TRELIÇADA PRÉMOLDADO</t>
  </si>
  <si>
    <t>Área              (m²)</t>
  </si>
  <si>
    <t xml:space="preserve">Laje treliçada </t>
  </si>
  <si>
    <t xml:space="preserve">ALVENARIA DE VEDAÇÃO </t>
  </si>
  <si>
    <t>7.1.1</t>
  </si>
  <si>
    <t>Alvenaria de vedação em blocos cerâmicos</t>
  </si>
  <si>
    <t>Locais</t>
  </si>
  <si>
    <t>Perim.(m)</t>
  </si>
  <si>
    <t>x</t>
  </si>
  <si>
    <t>Alt.(m)</t>
  </si>
  <si>
    <t xml:space="preserve"> </t>
  </si>
  <si>
    <t>Palco</t>
  </si>
  <si>
    <t>(</t>
  </si>
  <si>
    <t>)</t>
  </si>
  <si>
    <t xml:space="preserve">ALVENARIA DE CONTENÇÃO </t>
  </si>
  <si>
    <t>7.2.1</t>
  </si>
  <si>
    <t>Alvenaria de contenção em blocos cerâmicos</t>
  </si>
  <si>
    <t>Quadra de volei</t>
  </si>
  <si>
    <t>Playground</t>
  </si>
  <si>
    <t xml:space="preserve">CHAPISCO DE PAREDE CONVENCIONAL </t>
  </si>
  <si>
    <t>Pé Direit. (m)</t>
  </si>
  <si>
    <t>Perim.   (m)</t>
  </si>
  <si>
    <t>Desc.      (m²)</t>
  </si>
  <si>
    <t xml:space="preserve">REBOCO </t>
  </si>
  <si>
    <t xml:space="preserve">PISO </t>
  </si>
  <si>
    <t>CAMADA DE CIMENTO PARA EXECUÇÃO DE PISOS</t>
  </si>
  <si>
    <t>Área          (m²)</t>
  </si>
  <si>
    <t>Espess. (m)</t>
  </si>
  <si>
    <t>Área piso cimentado</t>
  </si>
  <si>
    <t>Rampa (palco)</t>
  </si>
  <si>
    <t>LASTRO (AREIA MÉDIA)</t>
  </si>
  <si>
    <t>Área volei</t>
  </si>
  <si>
    <t>LASTRO (PEDRA BRITADA N.3)</t>
  </si>
  <si>
    <t>GUIA (MEIO-FIO)</t>
  </si>
  <si>
    <t>Comp.        (m)</t>
  </si>
  <si>
    <t>De acordo com a delimitação da arquitetura</t>
  </si>
  <si>
    <t>PISO TÁTIL Premoldado 40 x 40</t>
  </si>
  <si>
    <t>Quant.        (m²)</t>
  </si>
  <si>
    <t>Piso tátil direcional/alerta</t>
  </si>
  <si>
    <t>PINTURA DE PISO EM CONCRETO</t>
  </si>
  <si>
    <t>Área   (m²)</t>
  </si>
  <si>
    <t>Área com piso cimentado - Cor cinza</t>
  </si>
  <si>
    <t>Contenção quadra de volei</t>
  </si>
  <si>
    <t>Contenção playground</t>
  </si>
  <si>
    <t>Piso palco</t>
  </si>
  <si>
    <t>Piso tátil direcional/alerta (Novo e existente) - Cor amarelo</t>
  </si>
  <si>
    <t>PAREDE</t>
  </si>
  <si>
    <t>9.2.1 - 9.2.2</t>
  </si>
  <si>
    <t>PINTURA DE PAREDE EXTERNA</t>
  </si>
  <si>
    <t>Paredes palco</t>
  </si>
  <si>
    <t>Pilares e vigas espaço de vivência</t>
  </si>
  <si>
    <t xml:space="preserve">INSTALAÇÕES HIDROSSANITÁRIAS </t>
  </si>
  <si>
    <t xml:space="preserve">Conforme o resumo do projeto </t>
  </si>
  <si>
    <t xml:space="preserve">INSTALAÇÕES ELÉTRICAS </t>
  </si>
  <si>
    <t xml:space="preserve">PLANTIO DE GRAMA </t>
  </si>
  <si>
    <t>Área       (m²)</t>
  </si>
  <si>
    <t>Área externa (Conforme projeto Arquitetônico)</t>
  </si>
  <si>
    <t>PLANTIO DE ÁRVORE</t>
  </si>
  <si>
    <t>BANCO EM CONCRETO</t>
  </si>
  <si>
    <t>LIXEIRA EM FIBRA DE VIDRO 40L</t>
  </si>
  <si>
    <t>ALAMBRADO C/ TELA DE NYLON</t>
  </si>
  <si>
    <t>Larg.         (m)</t>
  </si>
  <si>
    <t>Faces.          (un)</t>
  </si>
  <si>
    <t>Altu.        (m)</t>
  </si>
  <si>
    <t>ALAMBRADO C/ TELA GALVANIZADA</t>
  </si>
  <si>
    <t>Circunf.         (m)</t>
  </si>
  <si>
    <t>Altu.          (m)</t>
  </si>
  <si>
    <t>GANGORRA C/ 03 PRANCHAS</t>
  </si>
  <si>
    <t>ESCORREGADOR GRANDE</t>
  </si>
  <si>
    <t>BALANÇO ANDORINHA</t>
  </si>
  <si>
    <t>CONJUNTO P/ QUADRA DE VOLEI</t>
  </si>
  <si>
    <t>Área contruída conforme projeto arquitetônico</t>
  </si>
  <si>
    <t xml:space="preserve">ANOTAÇÃO DE RESPONSABILIDADE TÉCNICA </t>
  </si>
  <si>
    <t>Equipe de Obra - Administração Local (Composta por Engenheiro Civil, Mestre de Obras)</t>
  </si>
  <si>
    <t>LASTRO DE CONCRETO MAGRO, APLICADO EM PISOS, LAJES SOBRE SOLO OU RADIERS. AF_08/2017</t>
  </si>
  <si>
    <t>ITENS ACRESCIDOS</t>
  </si>
  <si>
    <t>8.2.6</t>
  </si>
  <si>
    <t>8.2 PISO</t>
  </si>
  <si>
    <t>LASTRO DE CONCRETO MAGRO</t>
  </si>
  <si>
    <t>Volume lastro</t>
  </si>
  <si>
    <t>Quant.        (m³)</t>
  </si>
  <si>
    <t xml:space="preserve">CRONOGRAMA FÍSICO-FINANCEIRO - 1ª REPROGRAMAÇÃO </t>
  </si>
  <si>
    <t>Contratante</t>
  </si>
  <si>
    <t>PREFEITURA DE MUNICIPAL DE CASTANHAL</t>
  </si>
  <si>
    <t>Data Base</t>
  </si>
  <si>
    <t>Valores Contratados
(R$)</t>
  </si>
  <si>
    <t>Valores Reprogramados
(R$)</t>
  </si>
  <si>
    <t>-</t>
  </si>
  <si>
    <t>A executar                                            5º Mês</t>
  </si>
  <si>
    <t>A executar                                            6º Mês</t>
  </si>
  <si>
    <t>A executar                                            7º Mês</t>
  </si>
  <si>
    <t>A executar                                            8º Mês</t>
  </si>
  <si>
    <t>Executado</t>
  </si>
  <si>
    <t>174/2022/PMC</t>
  </si>
  <si>
    <t>Sinapi - 03/2022 - Pará / Orse - 02/2022 - Sergipe / Sedop 02/2022 - Pará / SEINFRA - 027 - Ceará</t>
  </si>
  <si>
    <t>4.1.2</t>
  </si>
  <si>
    <t>Aterro</t>
  </si>
  <si>
    <t>Aterro área passeio</t>
  </si>
  <si>
    <t>Reaterro</t>
  </si>
  <si>
    <t>4.2.2</t>
  </si>
  <si>
    <t>10.1.1</t>
  </si>
  <si>
    <t>10.1.2</t>
  </si>
  <si>
    <t>10.1.3</t>
  </si>
  <si>
    <t>10.1.4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</si>
</sst>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Desconto (&quot;0.00%&quot;)&quot;"/>
    <numFmt numFmtId="166" formatCode="&quot;BDI (&quot;0.00%&quot;)&quot;"/>
    <numFmt numFmtId="167" formatCode="_-* #,##0.00_-&quot;m²&quot;;\-* #,##0.00_-;_-* &quot;-&quot;??_-;_-@_-"/>
    <numFmt numFmtId="168" formatCode="0.00_ "/>
    <numFmt numFmtId="169" formatCode="_-* #,##0.00_-&quot;m³&quot;;\-* #,##0.00_-;_-* &quot;-&quot;??_-;_-@_-"/>
    <numFmt numFmtId="170" formatCode="_-* #,##0.00_-&quot;und&quot;;\-* #,##0.00_-;_-* &quot;-&quot;??_-;_-@_-"/>
    <numFmt numFmtId="171" formatCode="0.00_);[Red]\(0.00\)"/>
    <numFmt numFmtId="172" formatCode="_-* #,###.00_-&quot;m³&quot;;\-* #,###.00_-;_-* &quot;-&quot;??.0_-;_-@_-"/>
    <numFmt numFmtId="173" formatCode="0.00\ &quot;Kg&quot;"/>
    <numFmt numFmtId="174" formatCode="0.0_);[Red]\(0.0\)"/>
    <numFmt numFmtId="175" formatCode="#,##0.00_);[Red]\(#,##0.00\)"/>
    <numFmt numFmtId="176" formatCode="_-* #,###.00_-&quot;m²&quot;;\-* #,###.00_-;_-* &quot;-&quot;??_-;_-@_-"/>
    <numFmt numFmtId="177" formatCode="_-* #,###.00_-;\-* #,###.00_-;_-* &quot;-&quot;??_-;_-@_-"/>
    <numFmt numFmtId="178" formatCode="#.00\ &quot;m&quot;"/>
    <numFmt numFmtId="179" formatCode="_-* #,###.00_-&quot;und&quot;;\-* #,###_-;_-* &quot;-&quot;??_-;_-@_-"/>
    <numFmt numFmtId="180" formatCode="0.0_ 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4"/>
      <color rgb="FF000000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6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4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10"/>
      <name val="Arial Narrow"/>
      <family val="2"/>
    </font>
    <font>
      <b/>
      <i/>
      <sz val="18"/>
      <name val="Arial Narrow"/>
      <family val="2"/>
    </font>
    <font>
      <b/>
      <i/>
      <sz val="10"/>
      <name val="Arial Narrow"/>
      <family val="2"/>
    </font>
    <font>
      <b/>
      <sz val="18"/>
      <color rgb="FF000000"/>
      <name val="Arial Narrow"/>
      <family val="2"/>
    </font>
    <font>
      <b/>
      <sz val="10"/>
      <color theme="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i/>
      <sz val="9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557">
    <xf numFmtId="0" fontId="0" fillId="0" borderId="0" xfId="0"/>
    <xf numFmtId="0" fontId="14" fillId="0" borderId="0" xfId="0" applyFont="1"/>
    <xf numFmtId="0" fontId="15" fillId="0" borderId="0" xfId="0" applyFont="1"/>
    <xf numFmtId="0" fontId="18" fillId="0" borderId="0" xfId="0" applyFont="1"/>
    <xf numFmtId="0" fontId="18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43" fontId="16" fillId="2" borderId="5" xfId="1" applyFont="1" applyFill="1" applyBorder="1" applyAlignment="1">
      <alignment horizontal="center" vertical="center"/>
    </xf>
    <xf numFmtId="44" fontId="16" fillId="2" borderId="5" xfId="2" applyFont="1" applyFill="1" applyBorder="1" applyAlignment="1">
      <alignment horizontal="center" vertical="center"/>
    </xf>
    <xf numFmtId="43" fontId="18" fillId="2" borderId="5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44" fontId="5" fillId="0" borderId="0" xfId="2" applyFont="1"/>
    <xf numFmtId="0" fontId="5" fillId="0" borderId="0" xfId="0" applyFont="1" applyAlignment="1">
      <alignment horizontal="right" vertical="center"/>
    </xf>
    <xf numFmtId="0" fontId="10" fillId="0" borderId="15" xfId="0" applyFont="1" applyBorder="1"/>
    <xf numFmtId="0" fontId="10" fillId="0" borderId="1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15" xfId="0" applyFont="1" applyBorder="1"/>
    <xf numFmtId="0" fontId="9" fillId="0" borderId="15" xfId="0" applyFont="1" applyBorder="1" applyAlignment="1">
      <alignment vertical="center"/>
    </xf>
    <xf numFmtId="49" fontId="10" fillId="0" borderId="15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2" fillId="6" borderId="5" xfId="0" applyFont="1" applyFill="1" applyBorder="1" applyAlignment="1">
      <alignment horizontal="center" vertical="center"/>
    </xf>
    <xf numFmtId="44" fontId="23" fillId="6" borderId="5" xfId="2" applyFont="1" applyFill="1" applyBorder="1" applyAlignment="1">
      <alignment horizontal="center" vertical="center"/>
    </xf>
    <xf numFmtId="0" fontId="24" fillId="6" borderId="5" xfId="0" applyFont="1" applyFill="1" applyBorder="1"/>
    <xf numFmtId="9" fontId="23" fillId="6" borderId="5" xfId="3" applyFont="1" applyFill="1" applyBorder="1" applyAlignment="1">
      <alignment horizontal="center" vertical="center"/>
    </xf>
    <xf numFmtId="0" fontId="22" fillId="6" borderId="0" xfId="0" applyFont="1" applyFill="1"/>
    <xf numFmtId="0" fontId="23" fillId="6" borderId="5" xfId="0" applyFont="1" applyFill="1" applyBorder="1" applyAlignment="1">
      <alignment horizontal="center" vertical="center"/>
    </xf>
    <xf numFmtId="14" fontId="23" fillId="6" borderId="5" xfId="0" applyNumberFormat="1" applyFont="1" applyFill="1" applyBorder="1" applyAlignment="1">
      <alignment vertical="center" wrapText="1"/>
    </xf>
    <xf numFmtId="43" fontId="23" fillId="6" borderId="5" xfId="1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right" vertical="center"/>
    </xf>
    <xf numFmtId="0" fontId="17" fillId="0" borderId="5" xfId="0" applyFont="1" applyBorder="1" applyAlignment="1">
      <alignment horizontal="center" vertical="center" wrapText="1"/>
    </xf>
    <xf numFmtId="0" fontId="28" fillId="0" borderId="0" xfId="0" applyFont="1"/>
    <xf numFmtId="0" fontId="17" fillId="0" borderId="14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43" fontId="21" fillId="0" borderId="5" xfId="1" applyFont="1" applyFill="1" applyBorder="1" applyAlignment="1">
      <alignment horizontal="center" vertical="center" wrapText="1"/>
    </xf>
    <xf numFmtId="44" fontId="21" fillId="0" borderId="5" xfId="2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4" fontId="15" fillId="0" borderId="5" xfId="2" applyFont="1" applyBorder="1" applyAlignment="1">
      <alignment horizontal="center" vertical="center"/>
    </xf>
    <xf numFmtId="0" fontId="21" fillId="0" borderId="5" xfId="0" applyFont="1" applyBorder="1"/>
    <xf numFmtId="0" fontId="21" fillId="0" borderId="5" xfId="0" applyFont="1" applyBorder="1" applyAlignment="1">
      <alignment horizontal="right" vertical="center"/>
    </xf>
    <xf numFmtId="43" fontId="15" fillId="3" borderId="5" xfId="1" applyFont="1" applyFill="1" applyBorder="1" applyAlignment="1">
      <alignment horizontal="center" vertical="center"/>
    </xf>
    <xf numFmtId="10" fontId="21" fillId="0" borderId="5" xfId="3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right" vertical="center"/>
    </xf>
    <xf numFmtId="0" fontId="3" fillId="0" borderId="0" xfId="0" applyFont="1"/>
    <xf numFmtId="0" fontId="3" fillId="2" borderId="0" xfId="0" applyFont="1" applyFill="1"/>
    <xf numFmtId="0" fontId="15" fillId="3" borderId="5" xfId="0" applyFont="1" applyFill="1" applyBorder="1" applyAlignment="1">
      <alignment horizontal="center" vertical="center"/>
    </xf>
    <xf numFmtId="0" fontId="21" fillId="0" borderId="0" xfId="0" applyFont="1"/>
    <xf numFmtId="0" fontId="23" fillId="6" borderId="5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10" fontId="20" fillId="2" borderId="5" xfId="3" applyNumberFormat="1" applyFont="1" applyFill="1" applyBorder="1" applyAlignment="1">
      <alignment horizontal="center" vertical="center"/>
    </xf>
    <xf numFmtId="43" fontId="21" fillId="0" borderId="0" xfId="0" applyNumberFormat="1" applyFont="1"/>
    <xf numFmtId="44" fontId="15" fillId="3" borderId="5" xfId="2" applyFont="1" applyFill="1" applyBorder="1" applyAlignment="1">
      <alignment horizontal="center" vertical="center"/>
    </xf>
    <xf numFmtId="0" fontId="19" fillId="0" borderId="11" xfId="4" applyFont="1" applyBorder="1" applyAlignment="1">
      <alignment horizontal="right" vertical="center"/>
    </xf>
    <xf numFmtId="0" fontId="19" fillId="0" borderId="0" xfId="4" applyFont="1" applyAlignment="1">
      <alignment horizontal="right" vertical="center"/>
    </xf>
    <xf numFmtId="0" fontId="15" fillId="0" borderId="0" xfId="4" applyFont="1" applyAlignment="1">
      <alignment vertical="center"/>
    </xf>
    <xf numFmtId="0" fontId="15" fillId="0" borderId="1" xfId="0" applyFont="1" applyBorder="1" applyAlignment="1">
      <alignment horizontal="left"/>
    </xf>
    <xf numFmtId="0" fontId="2" fillId="0" borderId="0" xfId="0" applyFont="1"/>
    <xf numFmtId="0" fontId="29" fillId="0" borderId="1" xfId="4" applyFont="1" applyBorder="1" applyAlignment="1">
      <alignment horizontal="left" vertical="center"/>
    </xf>
    <xf numFmtId="0" fontId="28" fillId="0" borderId="0" xfId="4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15" fillId="0" borderId="11" xfId="4" applyFont="1" applyBorder="1" applyAlignment="1">
      <alignment vertical="center"/>
    </xf>
    <xf numFmtId="0" fontId="15" fillId="0" borderId="1" xfId="4" applyFont="1" applyBorder="1" applyAlignment="1">
      <alignment vertical="center"/>
    </xf>
    <xf numFmtId="0" fontId="15" fillId="0" borderId="0" xfId="4" applyFont="1" applyAlignment="1">
      <alignment horizontal="right" vertical="center"/>
    </xf>
    <xf numFmtId="4" fontId="15" fillId="0" borderId="2" xfId="4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2" xfId="0" applyFont="1" applyBorder="1"/>
    <xf numFmtId="44" fontId="2" fillId="0" borderId="0" xfId="2" applyFont="1"/>
    <xf numFmtId="0" fontId="2" fillId="0" borderId="12" xfId="0" applyFont="1" applyBorder="1"/>
    <xf numFmtId="0" fontId="2" fillId="0" borderId="3" xfId="0" applyFont="1" applyBorder="1"/>
    <xf numFmtId="0" fontId="2" fillId="0" borderId="13" xfId="0" applyFont="1" applyBorder="1"/>
    <xf numFmtId="0" fontId="16" fillId="5" borderId="6" xfId="4" applyFont="1" applyFill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center" wrapText="1"/>
    </xf>
    <xf numFmtId="165" fontId="15" fillId="0" borderId="5" xfId="4" applyNumberFormat="1" applyFont="1" applyBorder="1" applyAlignment="1">
      <alignment horizontal="right" vertical="center"/>
    </xf>
    <xf numFmtId="0" fontId="15" fillId="0" borderId="5" xfId="4" applyFont="1" applyBorder="1" applyAlignment="1">
      <alignment horizontal="right" vertical="center"/>
    </xf>
    <xf numFmtId="166" fontId="15" fillId="0" borderId="5" xfId="4" applyNumberFormat="1" applyFont="1" applyBorder="1" applyAlignment="1">
      <alignment horizontal="right" vertical="center"/>
    </xf>
    <xf numFmtId="165" fontId="15" fillId="0" borderId="0" xfId="4" applyNumberFormat="1" applyFont="1" applyAlignment="1">
      <alignment horizontal="right" vertical="center"/>
    </xf>
    <xf numFmtId="0" fontId="16" fillId="4" borderId="5" xfId="4" applyFont="1" applyFill="1" applyBorder="1" applyAlignment="1">
      <alignment horizontal="center" vertical="center"/>
    </xf>
    <xf numFmtId="0" fontId="15" fillId="0" borderId="5" xfId="4" applyFont="1" applyBorder="1" applyAlignment="1">
      <alignment horizontal="center" vertical="center"/>
    </xf>
    <xf numFmtId="0" fontId="29" fillId="0" borderId="6" xfId="4" applyFont="1" applyBorder="1" applyAlignment="1">
      <alignment horizontal="left" vertical="center"/>
    </xf>
    <xf numFmtId="0" fontId="28" fillId="0" borderId="7" xfId="4" applyFont="1" applyBorder="1" applyAlignment="1">
      <alignment horizontal="left" vertical="center"/>
    </xf>
    <xf numFmtId="0" fontId="29" fillId="0" borderId="7" xfId="4" applyFont="1" applyBorder="1" applyAlignment="1">
      <alignment horizontal="center" vertical="center"/>
    </xf>
    <xf numFmtId="0" fontId="28" fillId="0" borderId="8" xfId="4" applyFont="1" applyBorder="1" applyAlignment="1">
      <alignment horizontal="center" vertical="center"/>
    </xf>
    <xf numFmtId="0" fontId="28" fillId="0" borderId="15" xfId="0" applyFont="1" applyBorder="1" applyAlignment="1">
      <alignment horizontal="left" vertical="center"/>
    </xf>
    <xf numFmtId="0" fontId="28" fillId="0" borderId="2" xfId="0" applyFont="1" applyBorder="1" applyAlignment="1">
      <alignment vertical="center"/>
    </xf>
    <xf numFmtId="0" fontId="28" fillId="0" borderId="9" xfId="0" applyFont="1" applyBorder="1"/>
    <xf numFmtId="10" fontId="29" fillId="0" borderId="14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vertical="center"/>
    </xf>
    <xf numFmtId="10" fontId="26" fillId="0" borderId="14" xfId="3" applyNumberFormat="1" applyFont="1" applyFill="1" applyBorder="1" applyAlignment="1">
      <alignment horizontal="center" vertical="center"/>
    </xf>
    <xf numFmtId="0" fontId="29" fillId="0" borderId="2" xfId="4" applyFont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/>
    </xf>
    <xf numFmtId="0" fontId="16" fillId="10" borderId="5" xfId="0" applyFont="1" applyFill="1" applyBorder="1" applyAlignment="1">
      <alignment horizontal="left" vertical="center"/>
    </xf>
    <xf numFmtId="0" fontId="21" fillId="10" borderId="5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 vertical="center"/>
    </xf>
    <xf numFmtId="44" fontId="19" fillId="10" borderId="5" xfId="2" applyFont="1" applyFill="1" applyBorder="1" applyAlignment="1">
      <alignment horizontal="center" vertical="center"/>
    </xf>
    <xf numFmtId="0" fontId="21" fillId="10" borderId="5" xfId="0" applyFont="1" applyFill="1" applyBorder="1"/>
    <xf numFmtId="0" fontId="21" fillId="10" borderId="5" xfId="0" applyFont="1" applyFill="1" applyBorder="1" applyAlignment="1">
      <alignment horizontal="right" vertical="center"/>
    </xf>
    <xf numFmtId="43" fontId="15" fillId="10" borderId="5" xfId="1" applyFont="1" applyFill="1" applyBorder="1" applyAlignment="1">
      <alignment horizontal="center" vertical="center"/>
    </xf>
    <xf numFmtId="10" fontId="7" fillId="10" borderId="5" xfId="3" applyNumberFormat="1" applyFont="1" applyFill="1" applyBorder="1" applyAlignment="1">
      <alignment horizontal="center" vertical="center"/>
    </xf>
    <xf numFmtId="0" fontId="5" fillId="10" borderId="0" xfId="0" applyFont="1" applyFill="1"/>
    <xf numFmtId="0" fontId="28" fillId="0" borderId="0" xfId="4" applyFont="1" applyAlignment="1">
      <alignment horizontal="left" vertical="center"/>
    </xf>
    <xf numFmtId="0" fontId="19" fillId="10" borderId="5" xfId="0" applyFont="1" applyFill="1" applyBorder="1" applyAlignment="1">
      <alignment vertical="center" wrapText="1"/>
    </xf>
    <xf numFmtId="164" fontId="36" fillId="0" borderId="7" xfId="7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left" vertical="center"/>
    </xf>
    <xf numFmtId="164" fontId="36" fillId="0" borderId="7" xfId="7" applyFont="1" applyBorder="1" applyAlignment="1">
      <alignment horizontal="right" vertical="center"/>
    </xf>
    <xf numFmtId="0" fontId="36" fillId="0" borderId="7" xfId="0" applyFont="1" applyBorder="1" applyAlignment="1">
      <alignment vertical="center"/>
    </xf>
    <xf numFmtId="0" fontId="36" fillId="0" borderId="6" xfId="0" applyFont="1" applyBorder="1" applyAlignment="1">
      <alignment horizontal="left" vertical="center"/>
    </xf>
    <xf numFmtId="0" fontId="36" fillId="0" borderId="1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164" fontId="36" fillId="0" borderId="0" xfId="7" applyFont="1" applyBorder="1" applyAlignment="1">
      <alignment horizontal="center" vertical="center"/>
    </xf>
    <xf numFmtId="164" fontId="36" fillId="0" borderId="0" xfId="7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8" fillId="0" borderId="5" xfId="4" applyFont="1" applyBorder="1" applyAlignment="1">
      <alignment horizontal="left" vertical="center"/>
    </xf>
    <xf numFmtId="14" fontId="29" fillId="0" borderId="6" xfId="4" applyNumberFormat="1" applyFont="1" applyBorder="1" applyAlignment="1">
      <alignment horizontal="right" vertical="center"/>
    </xf>
    <xf numFmtId="14" fontId="15" fillId="0" borderId="11" xfId="4" applyNumberFormat="1" applyFont="1" applyBorder="1" applyAlignment="1">
      <alignment horizontal="left" vertical="center"/>
    </xf>
    <xf numFmtId="14" fontId="28" fillId="0" borderId="8" xfId="4" applyNumberFormat="1" applyFont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44" fontId="21" fillId="0" borderId="5" xfId="2" applyFont="1" applyBorder="1" applyAlignment="1">
      <alignment horizontal="center" vertical="center"/>
    </xf>
    <xf numFmtId="44" fontId="3" fillId="2" borderId="5" xfId="2" applyFont="1" applyFill="1" applyBorder="1" applyAlignment="1">
      <alignment horizontal="center" vertical="center"/>
    </xf>
    <xf numFmtId="44" fontId="21" fillId="10" borderId="5" xfId="2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5" fillId="0" borderId="0" xfId="0" applyFont="1" applyAlignment="1">
      <alignment wrapText="1"/>
    </xf>
    <xf numFmtId="168" fontId="36" fillId="0" borderId="7" xfId="7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0" quotePrefix="1" applyFont="1" applyAlignment="1">
      <alignment horizontal="left" vertical="center" wrapText="1"/>
    </xf>
    <xf numFmtId="4" fontId="17" fillId="0" borderId="2" xfId="4" applyNumberFormat="1" applyFont="1" applyBorder="1" applyAlignment="1">
      <alignment horizontal="center" vertical="center"/>
    </xf>
    <xf numFmtId="14" fontId="29" fillId="0" borderId="8" xfId="4" applyNumberFormat="1" applyFont="1" applyBorder="1" applyAlignment="1">
      <alignment vertical="center"/>
    </xf>
    <xf numFmtId="14" fontId="29" fillId="0" borderId="5" xfId="0" applyNumberFormat="1" applyFont="1" applyBorder="1" applyAlignment="1">
      <alignment horizontal="center" vertical="center"/>
    </xf>
    <xf numFmtId="49" fontId="29" fillId="0" borderId="14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0" fontId="34" fillId="11" borderId="6" xfId="0" applyFont="1" applyFill="1" applyBorder="1" applyAlignment="1">
      <alignment horizontal="right" vertical="center"/>
    </xf>
    <xf numFmtId="0" fontId="34" fillId="11" borderId="7" xfId="0" applyFont="1" applyFill="1" applyBorder="1" applyAlignment="1">
      <alignment horizontal="left" vertical="center"/>
    </xf>
    <xf numFmtId="0" fontId="38" fillId="11" borderId="7" xfId="0" applyFont="1" applyFill="1" applyBorder="1" applyAlignment="1">
      <alignment horizontal="center" vertical="center"/>
    </xf>
    <xf numFmtId="0" fontId="38" fillId="11" borderId="7" xfId="0" applyFont="1" applyFill="1" applyBorder="1" applyAlignment="1">
      <alignment vertical="center"/>
    </xf>
    <xf numFmtId="164" fontId="38" fillId="11" borderId="7" xfId="7" applyFont="1" applyFill="1" applyBorder="1" applyAlignment="1">
      <alignment vertical="center"/>
    </xf>
    <xf numFmtId="164" fontId="38" fillId="11" borderId="8" xfId="7" applyFont="1" applyFill="1" applyBorder="1" applyAlignment="1">
      <alignment vertical="center"/>
    </xf>
    <xf numFmtId="164" fontId="38" fillId="0" borderId="1" xfId="7" applyFont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164" fontId="38" fillId="0" borderId="0" xfId="7" applyFont="1" applyBorder="1" applyAlignment="1">
      <alignment horizontal="center" vertical="center"/>
    </xf>
    <xf numFmtId="164" fontId="38" fillId="0" borderId="0" xfId="7" applyFont="1" applyBorder="1" applyAlignment="1">
      <alignment horizontal="right" vertical="center"/>
    </xf>
    <xf numFmtId="164" fontId="39" fillId="0" borderId="0" xfId="7" applyFont="1" applyBorder="1" applyAlignment="1">
      <alignment vertical="center"/>
    </xf>
    <xf numFmtId="164" fontId="38" fillId="0" borderId="0" xfId="7" applyFont="1" applyBorder="1" applyAlignment="1">
      <alignment vertical="center"/>
    </xf>
    <xf numFmtId="167" fontId="38" fillId="0" borderId="2" xfId="7" applyNumberFormat="1" applyFont="1" applyBorder="1" applyAlignment="1">
      <alignment vertical="center"/>
    </xf>
    <xf numFmtId="0" fontId="35" fillId="12" borderId="6" xfId="0" applyFont="1" applyFill="1" applyBorder="1" applyAlignment="1">
      <alignment horizontal="right" vertical="center"/>
    </xf>
    <xf numFmtId="0" fontId="35" fillId="12" borderId="7" xfId="0" applyFont="1" applyFill="1" applyBorder="1" applyAlignment="1">
      <alignment horizontal="left" vertical="center"/>
    </xf>
    <xf numFmtId="0" fontId="35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169" fontId="35" fillId="12" borderId="8" xfId="7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164" fontId="36" fillId="0" borderId="1" xfId="7" applyFont="1" applyBorder="1" applyAlignment="1">
      <alignment horizontal="left" vertical="center"/>
    </xf>
    <xf numFmtId="164" fontId="37" fillId="0" borderId="0" xfId="7" applyFont="1" applyBorder="1" applyAlignment="1">
      <alignment vertical="center"/>
    </xf>
    <xf numFmtId="164" fontId="36" fillId="0" borderId="0" xfId="7" applyFont="1" applyBorder="1" applyAlignment="1">
      <alignment vertical="center"/>
    </xf>
    <xf numFmtId="167" fontId="36" fillId="0" borderId="2" xfId="7" applyNumberFormat="1" applyFont="1" applyBorder="1" applyAlignment="1">
      <alignment vertical="center"/>
    </xf>
    <xf numFmtId="0" fontId="37" fillId="0" borderId="1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43" fontId="36" fillId="0" borderId="7" xfId="1" applyFont="1" applyBorder="1" applyAlignment="1">
      <alignment horizontal="left" vertical="center"/>
    </xf>
    <xf numFmtId="167" fontId="35" fillId="0" borderId="8" xfId="7" applyNumberFormat="1" applyFont="1" applyBorder="1" applyAlignment="1">
      <alignment horizontal="right" vertical="center"/>
    </xf>
    <xf numFmtId="164" fontId="37" fillId="0" borderId="6" xfId="7" applyFont="1" applyBorder="1" applyAlignment="1">
      <alignment horizontal="left" vertical="center"/>
    </xf>
    <xf numFmtId="168" fontId="36" fillId="0" borderId="16" xfId="7" applyNumberFormat="1" applyFont="1" applyBorder="1" applyAlignment="1">
      <alignment horizontal="center" vertical="center"/>
    </xf>
    <xf numFmtId="167" fontId="36" fillId="0" borderId="8" xfId="7" applyNumberFormat="1" applyFont="1" applyBorder="1" applyAlignment="1">
      <alignment vertical="center"/>
    </xf>
    <xf numFmtId="168" fontId="36" fillId="0" borderId="0" xfId="0" applyNumberFormat="1" applyFont="1" applyAlignment="1">
      <alignment horizontal="center" vertical="center"/>
    </xf>
    <xf numFmtId="10" fontId="36" fillId="0" borderId="0" xfId="0" applyNumberFormat="1" applyFont="1" applyAlignment="1">
      <alignment horizontal="center" vertical="center"/>
    </xf>
    <xf numFmtId="169" fontId="36" fillId="0" borderId="2" xfId="7" applyNumberFormat="1" applyFont="1" applyBorder="1" applyAlignment="1">
      <alignment horizontal="right" vertical="center"/>
    </xf>
    <xf numFmtId="0" fontId="36" fillId="0" borderId="6" xfId="0" applyFont="1" applyBorder="1" applyAlignment="1">
      <alignment horizontal="right" vertical="center"/>
    </xf>
    <xf numFmtId="0" fontId="37" fillId="0" borderId="7" xfId="0" applyFont="1" applyBorder="1" applyAlignment="1">
      <alignment horizontal="center" vertical="center"/>
    </xf>
    <xf numFmtId="167" fontId="35" fillId="0" borderId="8" xfId="7" applyNumberFormat="1" applyFont="1" applyFill="1" applyBorder="1" applyAlignment="1">
      <alignment vertical="center"/>
    </xf>
    <xf numFmtId="167" fontId="36" fillId="0" borderId="2" xfId="0" applyNumberFormat="1" applyFont="1" applyBorder="1" applyAlignment="1">
      <alignment horizontal="center" vertical="center"/>
    </xf>
    <xf numFmtId="43" fontId="36" fillId="0" borderId="7" xfId="1" applyFont="1" applyBorder="1" applyAlignment="1">
      <alignment horizontal="center" vertical="center"/>
    </xf>
    <xf numFmtId="43" fontId="36" fillId="0" borderId="7" xfId="1" applyFont="1" applyBorder="1" applyAlignment="1">
      <alignment vertical="center"/>
    </xf>
    <xf numFmtId="170" fontId="35" fillId="0" borderId="8" xfId="7" applyNumberFormat="1" applyFont="1" applyBorder="1" applyAlignment="1">
      <alignment horizontal="right" vertical="center"/>
    </xf>
    <xf numFmtId="0" fontId="37" fillId="0" borderId="6" xfId="0" applyFont="1" applyBorder="1" applyAlignment="1">
      <alignment horizontal="left" vertical="center"/>
    </xf>
    <xf numFmtId="171" fontId="36" fillId="0" borderId="16" xfId="0" applyNumberFormat="1" applyFont="1" applyBorder="1" applyAlignment="1">
      <alignment horizontal="center" vertical="center"/>
    </xf>
    <xf numFmtId="170" fontId="36" fillId="0" borderId="8" xfId="7" applyNumberFormat="1" applyFont="1" applyBorder="1" applyAlignment="1">
      <alignment vertical="center"/>
    </xf>
    <xf numFmtId="0" fontId="35" fillId="11" borderId="6" xfId="0" applyFont="1" applyFill="1" applyBorder="1" applyAlignment="1">
      <alignment horizontal="right" vertical="center"/>
    </xf>
    <xf numFmtId="0" fontId="35" fillId="11" borderId="7" xfId="0" applyFont="1" applyFill="1" applyBorder="1" applyAlignment="1">
      <alignment horizontal="left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vertical="center"/>
    </xf>
    <xf numFmtId="164" fontId="36" fillId="11" borderId="7" xfId="7" applyFont="1" applyFill="1" applyBorder="1" applyAlignment="1">
      <alignment vertical="center"/>
    </xf>
    <xf numFmtId="164" fontId="36" fillId="11" borderId="8" xfId="7" applyFont="1" applyFill="1" applyBorder="1" applyAlignment="1">
      <alignment vertical="center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13" borderId="6" xfId="0" applyFont="1" applyFill="1" applyBorder="1" applyAlignment="1">
      <alignment horizontal="right" vertical="center"/>
    </xf>
    <xf numFmtId="0" fontId="36" fillId="13" borderId="7" xfId="0" applyFont="1" applyFill="1" applyBorder="1" applyAlignment="1">
      <alignment horizontal="left" vertical="center"/>
    </xf>
    <xf numFmtId="0" fontId="36" fillId="13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7" fontId="35" fillId="13" borderId="8" xfId="7" applyNumberFormat="1" applyFont="1" applyFill="1" applyBorder="1" applyAlignment="1">
      <alignment vertical="center"/>
    </xf>
    <xf numFmtId="0" fontId="37" fillId="0" borderId="16" xfId="7" applyNumberFormat="1" applyFont="1" applyBorder="1" applyAlignment="1">
      <alignment horizontal="center" vertical="center" wrapText="1"/>
    </xf>
    <xf numFmtId="169" fontId="35" fillId="3" borderId="8" xfId="7" applyNumberFormat="1" applyFont="1" applyFill="1" applyBorder="1" applyAlignment="1">
      <alignment vertical="center"/>
    </xf>
    <xf numFmtId="168" fontId="36" fillId="0" borderId="16" xfId="1" applyNumberFormat="1" applyFont="1" applyBorder="1" applyAlignment="1">
      <alignment horizontal="center" vertical="center"/>
    </xf>
    <xf numFmtId="169" fontId="36" fillId="0" borderId="8" xfId="7" applyNumberFormat="1" applyFont="1" applyBorder="1" applyAlignment="1">
      <alignment vertical="center"/>
    </xf>
    <xf numFmtId="0" fontId="36" fillId="0" borderId="17" xfId="0" applyFont="1" applyBorder="1" applyAlignment="1">
      <alignment horizontal="left" vertical="center"/>
    </xf>
    <xf numFmtId="0" fontId="36" fillId="0" borderId="18" xfId="0" applyFont="1" applyBorder="1" applyAlignment="1">
      <alignment horizontal="left" vertical="center"/>
    </xf>
    <xf numFmtId="0" fontId="36" fillId="0" borderId="18" xfId="0" applyFont="1" applyBorder="1" applyAlignment="1">
      <alignment horizontal="center" vertical="center"/>
    </xf>
    <xf numFmtId="164" fontId="36" fillId="0" borderId="18" xfId="7" applyFont="1" applyBorder="1" applyAlignment="1">
      <alignment horizontal="center" vertical="center"/>
    </xf>
    <xf numFmtId="43" fontId="36" fillId="0" borderId="18" xfId="1" applyFont="1" applyBorder="1" applyAlignment="1">
      <alignment horizontal="center" vertical="center"/>
    </xf>
    <xf numFmtId="169" fontId="36" fillId="0" borderId="19" xfId="7" applyNumberFormat="1" applyFont="1" applyBorder="1" applyAlignment="1">
      <alignment vertical="center"/>
    </xf>
    <xf numFmtId="0" fontId="35" fillId="14" borderId="6" xfId="0" applyFont="1" applyFill="1" applyBorder="1" applyAlignment="1">
      <alignment horizontal="right" vertical="center"/>
    </xf>
    <xf numFmtId="0" fontId="35" fillId="14" borderId="7" xfId="0" applyFont="1" applyFill="1" applyBorder="1" applyAlignment="1">
      <alignment horizontal="left" vertical="center"/>
    </xf>
    <xf numFmtId="0" fontId="35" fillId="14" borderId="7" xfId="0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9" fontId="35" fillId="14" borderId="8" xfId="7" applyNumberFormat="1" applyFont="1" applyFill="1" applyBorder="1" applyAlignment="1">
      <alignment vertical="center"/>
    </xf>
    <xf numFmtId="168" fontId="36" fillId="0" borderId="0" xfId="7" applyNumberFormat="1" applyFont="1" applyBorder="1" applyAlignment="1">
      <alignment horizontal="center" vertical="center"/>
    </xf>
    <xf numFmtId="43" fontId="36" fillId="0" borderId="0" xfId="1" applyFont="1" applyBorder="1" applyAlignment="1">
      <alignment horizontal="center" vertical="center"/>
    </xf>
    <xf numFmtId="169" fontId="36" fillId="0" borderId="2" xfId="7" applyNumberFormat="1" applyFont="1" applyBorder="1" applyAlignment="1">
      <alignment vertical="center"/>
    </xf>
    <xf numFmtId="0" fontId="37" fillId="0" borderId="0" xfId="7" applyNumberFormat="1" applyFont="1" applyBorder="1" applyAlignment="1">
      <alignment horizontal="center" vertical="center" wrapText="1"/>
    </xf>
    <xf numFmtId="168" fontId="36" fillId="0" borderId="0" xfId="1" applyNumberFormat="1" applyFont="1" applyBorder="1" applyAlignment="1">
      <alignment horizontal="center" vertical="center"/>
    </xf>
    <xf numFmtId="43" fontId="36" fillId="0" borderId="0" xfId="0" applyNumberFormat="1" applyFont="1" applyAlignment="1">
      <alignment vertical="center"/>
    </xf>
    <xf numFmtId="169" fontId="35" fillId="0" borderId="8" xfId="7" applyNumberFormat="1" applyFont="1" applyBorder="1" applyAlignment="1">
      <alignment horizontal="right" vertical="center"/>
    </xf>
    <xf numFmtId="43" fontId="36" fillId="0" borderId="7" xfId="1" applyFont="1" applyBorder="1" applyAlignment="1">
      <alignment horizontal="right" vertical="center"/>
    </xf>
    <xf numFmtId="0" fontId="36" fillId="0" borderId="6" xfId="0" applyFont="1" applyBorder="1" applyAlignment="1">
      <alignment horizontal="center" vertical="center"/>
    </xf>
    <xf numFmtId="43" fontId="36" fillId="0" borderId="0" xfId="1" applyFont="1" applyBorder="1" applyAlignment="1">
      <alignment horizontal="right" vertical="center"/>
    </xf>
    <xf numFmtId="169" fontId="36" fillId="0" borderId="2" xfId="7" applyNumberFormat="1" applyFont="1" applyBorder="1" applyAlignment="1">
      <alignment horizontal="right" vertical="center" indent="2"/>
    </xf>
    <xf numFmtId="172" fontId="35" fillId="13" borderId="8" xfId="7" applyNumberFormat="1" applyFont="1" applyFill="1" applyBorder="1" applyAlignment="1">
      <alignment vertical="center"/>
    </xf>
    <xf numFmtId="164" fontId="36" fillId="0" borderId="20" xfId="7" applyFont="1" applyBorder="1" applyAlignment="1">
      <alignment horizontal="left" vertical="center"/>
    </xf>
    <xf numFmtId="0" fontId="36" fillId="3" borderId="6" xfId="0" applyFont="1" applyFill="1" applyBorder="1" applyAlignment="1">
      <alignment horizontal="right" vertical="center"/>
    </xf>
    <xf numFmtId="0" fontId="36" fillId="3" borderId="7" xfId="0" applyFont="1" applyFill="1" applyBorder="1" applyAlignment="1">
      <alignment horizontal="left" vertical="center"/>
    </xf>
    <xf numFmtId="0" fontId="36" fillId="3" borderId="7" xfId="0" applyFont="1" applyFill="1" applyBorder="1" applyAlignment="1">
      <alignment horizontal="center" vertical="center"/>
    </xf>
    <xf numFmtId="0" fontId="37" fillId="3" borderId="7" xfId="0" applyFont="1" applyFill="1" applyBorder="1" applyAlignment="1">
      <alignment horizontal="center" vertical="center"/>
    </xf>
    <xf numFmtId="167" fontId="35" fillId="3" borderId="8" xfId="7" applyNumberFormat="1" applyFont="1" applyFill="1" applyBorder="1" applyAlignment="1">
      <alignment vertical="center"/>
    </xf>
    <xf numFmtId="164" fontId="36" fillId="0" borderId="20" xfId="7" applyFont="1" applyBorder="1" applyAlignment="1">
      <alignment horizontal="center" vertical="center"/>
    </xf>
    <xf numFmtId="168" fontId="36" fillId="0" borderId="16" xfId="0" applyNumberFormat="1" applyFont="1" applyBorder="1" applyAlignment="1">
      <alignment horizontal="center" vertical="center"/>
    </xf>
    <xf numFmtId="167" fontId="36" fillId="0" borderId="2" xfId="7" applyNumberFormat="1" applyFont="1" applyBorder="1" applyAlignment="1">
      <alignment horizontal="right" vertical="center" indent="2"/>
    </xf>
    <xf numFmtId="168" fontId="36" fillId="0" borderId="7" xfId="0" applyNumberFormat="1" applyFont="1" applyBorder="1" applyAlignment="1">
      <alignment horizontal="center" vertical="center"/>
    </xf>
    <xf numFmtId="173" fontId="36" fillId="0" borderId="2" xfId="0" applyNumberFormat="1" applyFont="1" applyBorder="1" applyAlignment="1">
      <alignment horizontal="center" vertical="center"/>
    </xf>
    <xf numFmtId="173" fontId="35" fillId="0" borderId="8" xfId="7" applyNumberFormat="1" applyFont="1" applyBorder="1" applyAlignment="1">
      <alignment horizontal="right" vertical="center"/>
    </xf>
    <xf numFmtId="0" fontId="37" fillId="0" borderId="7" xfId="0" applyFont="1" applyBorder="1" applyAlignment="1">
      <alignment horizontal="left" vertical="center"/>
    </xf>
    <xf numFmtId="0" fontId="36" fillId="0" borderId="16" xfId="7" applyNumberFormat="1" applyFont="1" applyFill="1" applyBorder="1" applyAlignment="1" applyProtection="1">
      <alignment horizontal="center" vertical="center" wrapText="1"/>
    </xf>
    <xf numFmtId="174" fontId="36" fillId="0" borderId="16" xfId="7" applyNumberFormat="1" applyFont="1" applyBorder="1" applyAlignment="1">
      <alignment horizontal="center" vertical="center"/>
    </xf>
    <xf numFmtId="173" fontId="36" fillId="0" borderId="8" xfId="7" applyNumberFormat="1" applyFont="1" applyBorder="1" applyAlignment="1">
      <alignment horizontal="right" vertical="center"/>
    </xf>
    <xf numFmtId="0" fontId="36" fillId="0" borderId="7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13" borderId="6" xfId="0" applyFont="1" applyFill="1" applyBorder="1" applyAlignment="1">
      <alignment horizontal="left" vertical="center"/>
    </xf>
    <xf numFmtId="172" fontId="35" fillId="0" borderId="8" xfId="7" applyNumberFormat="1" applyFont="1" applyBorder="1" applyAlignment="1">
      <alignment horizontal="right" vertical="center"/>
    </xf>
    <xf numFmtId="164" fontId="36" fillId="0" borderId="0" xfId="7" applyFont="1" applyBorder="1" applyAlignment="1">
      <alignment horizontal="left" vertical="center"/>
    </xf>
    <xf numFmtId="175" fontId="36" fillId="0" borderId="16" xfId="7" applyNumberFormat="1" applyFont="1" applyBorder="1" applyAlignment="1">
      <alignment horizontal="center" vertical="center"/>
    </xf>
    <xf numFmtId="176" fontId="35" fillId="0" borderId="8" xfId="7" applyNumberFormat="1" applyFont="1" applyBorder="1" applyAlignment="1">
      <alignment horizontal="right" vertical="center"/>
    </xf>
    <xf numFmtId="176" fontId="36" fillId="0" borderId="8" xfId="7" applyNumberFormat="1" applyFont="1" applyBorder="1" applyAlignment="1">
      <alignment vertical="center"/>
    </xf>
    <xf numFmtId="0" fontId="36" fillId="15" borderId="6" xfId="0" applyFont="1" applyFill="1" applyBorder="1" applyAlignment="1">
      <alignment horizontal="right" vertical="center"/>
    </xf>
    <xf numFmtId="0" fontId="36" fillId="15" borderId="7" xfId="0" applyFont="1" applyFill="1" applyBorder="1" applyAlignment="1">
      <alignment horizontal="left" vertical="center"/>
    </xf>
    <xf numFmtId="0" fontId="36" fillId="15" borderId="7" xfId="0" applyFont="1" applyFill="1" applyBorder="1" applyAlignment="1">
      <alignment horizontal="center" vertical="center"/>
    </xf>
    <xf numFmtId="0" fontId="37" fillId="15" borderId="7" xfId="0" applyFont="1" applyFill="1" applyBorder="1" applyAlignment="1">
      <alignment horizontal="center" vertical="center"/>
    </xf>
    <xf numFmtId="167" fontId="35" fillId="15" borderId="8" xfId="7" applyNumberFormat="1" applyFont="1" applyFill="1" applyBorder="1" applyAlignment="1">
      <alignment vertical="center"/>
    </xf>
    <xf numFmtId="0" fontId="40" fillId="0" borderId="7" xfId="0" applyFont="1" applyBorder="1" applyAlignment="1">
      <alignment horizontal="left" vertical="center"/>
    </xf>
    <xf numFmtId="0" fontId="41" fillId="0" borderId="7" xfId="0" applyFont="1" applyBorder="1" applyAlignment="1">
      <alignment horizontal="center" vertical="center"/>
    </xf>
    <xf numFmtId="167" fontId="35" fillId="0" borderId="8" xfId="7" applyNumberFormat="1" applyFont="1" applyBorder="1" applyAlignment="1">
      <alignment vertical="center"/>
    </xf>
    <xf numFmtId="0" fontId="37" fillId="0" borderId="21" xfId="0" applyFont="1" applyBorder="1" applyAlignment="1">
      <alignment horizontal="left" vertical="center"/>
    </xf>
    <xf numFmtId="0" fontId="36" fillId="0" borderId="21" xfId="0" applyFont="1" applyBorder="1" applyAlignment="1">
      <alignment horizontal="right" vertical="center"/>
    </xf>
    <xf numFmtId="168" fontId="36" fillId="0" borderId="21" xfId="0" applyNumberFormat="1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1" xfId="0" applyFont="1" applyBorder="1" applyAlignment="1">
      <alignment horizontal="left" vertical="center"/>
    </xf>
    <xf numFmtId="164" fontId="36" fillId="0" borderId="21" xfId="7" applyFont="1" applyBorder="1" applyAlignment="1">
      <alignment horizontal="right" vertical="center"/>
    </xf>
    <xf numFmtId="43" fontId="36" fillId="0" borderId="21" xfId="1" applyFont="1" applyBorder="1" applyAlignment="1">
      <alignment horizontal="right" vertical="center"/>
    </xf>
    <xf numFmtId="167" fontId="36" fillId="0" borderId="22" xfId="7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70" fontId="15" fillId="0" borderId="2" xfId="0" applyNumberFormat="1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43" fontId="36" fillId="0" borderId="0" xfId="0" applyNumberFormat="1" applyFont="1"/>
    <xf numFmtId="167" fontId="35" fillId="0" borderId="2" xfId="7" applyNumberFormat="1" applyFont="1" applyBorder="1" applyAlignment="1">
      <alignment vertical="center"/>
    </xf>
    <xf numFmtId="0" fontId="36" fillId="0" borderId="0" xfId="0" applyFont="1" applyAlignment="1">
      <alignment horizontal="right" vertical="center"/>
    </xf>
    <xf numFmtId="170" fontId="36" fillId="0" borderId="2" xfId="0" applyNumberFormat="1" applyFont="1" applyBorder="1" applyAlignment="1">
      <alignment horizontal="center" vertical="center"/>
    </xf>
    <xf numFmtId="177" fontId="36" fillId="0" borderId="16" xfId="0" applyNumberFormat="1" applyFont="1" applyBorder="1" applyAlignment="1">
      <alignment horizontal="right" vertical="center"/>
    </xf>
    <xf numFmtId="0" fontId="36" fillId="0" borderId="12" xfId="0" applyFont="1" applyBorder="1" applyAlignment="1">
      <alignment horizontal="right" vertical="center"/>
    </xf>
    <xf numFmtId="0" fontId="36" fillId="0" borderId="3" xfId="0" applyFont="1" applyBorder="1" applyAlignment="1">
      <alignment horizontal="left" vertical="center"/>
    </xf>
    <xf numFmtId="0" fontId="36" fillId="0" borderId="3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7" fontId="35" fillId="0" borderId="13" xfId="7" applyNumberFormat="1" applyFont="1" applyFill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178" fontId="42" fillId="0" borderId="8" xfId="7" applyNumberFormat="1" applyFont="1" applyBorder="1" applyAlignment="1">
      <alignment vertical="center"/>
    </xf>
    <xf numFmtId="179" fontId="15" fillId="0" borderId="2" xfId="0" applyNumberFormat="1" applyFont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164" fontId="36" fillId="0" borderId="3" xfId="7" applyFont="1" applyBorder="1" applyAlignment="1">
      <alignment horizontal="center" vertical="center"/>
    </xf>
    <xf numFmtId="164" fontId="36" fillId="0" borderId="3" xfId="7" applyFont="1" applyBorder="1" applyAlignment="1">
      <alignment horizontal="right" vertical="center"/>
    </xf>
    <xf numFmtId="168" fontId="36" fillId="0" borderId="2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67" fontId="36" fillId="0" borderId="13" xfId="7" applyNumberFormat="1" applyFont="1" applyBorder="1" applyAlignment="1">
      <alignment vertical="center"/>
    </xf>
    <xf numFmtId="0" fontId="36" fillId="15" borderId="6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80" fontId="36" fillId="0" borderId="16" xfId="0" applyNumberFormat="1" applyFont="1" applyBorder="1" applyAlignment="1">
      <alignment horizontal="center" vertical="center"/>
    </xf>
    <xf numFmtId="167" fontId="35" fillId="9" borderId="8" xfId="7" applyNumberFormat="1" applyFont="1" applyFill="1" applyBorder="1" applyAlignment="1">
      <alignment horizontal="right" vertical="center"/>
    </xf>
    <xf numFmtId="167" fontId="36" fillId="9" borderId="8" xfId="7" applyNumberFormat="1" applyFont="1" applyFill="1" applyBorder="1" applyAlignment="1">
      <alignment vertical="center"/>
    </xf>
    <xf numFmtId="0" fontId="1" fillId="8" borderId="5" xfId="0" applyFont="1" applyFill="1" applyBorder="1" applyAlignment="1">
      <alignment vertical="center" wrapText="1"/>
    </xf>
    <xf numFmtId="44" fontId="5" fillId="0" borderId="0" xfId="0" applyNumberFormat="1" applyFont="1"/>
    <xf numFmtId="44" fontId="22" fillId="6" borderId="0" xfId="0" applyNumberFormat="1" applyFont="1" applyFill="1"/>
    <xf numFmtId="0" fontId="21" fillId="8" borderId="0" xfId="0" applyFont="1" applyFill="1"/>
    <xf numFmtId="0" fontId="21" fillId="8" borderId="5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 wrapText="1"/>
    </xf>
    <xf numFmtId="43" fontId="21" fillId="8" borderId="5" xfId="1" applyFont="1" applyFill="1" applyBorder="1" applyAlignment="1">
      <alignment horizontal="center" vertical="center" wrapText="1"/>
    </xf>
    <xf numFmtId="44" fontId="21" fillId="8" borderId="5" xfId="2" applyFont="1" applyFill="1" applyBorder="1" applyAlignment="1">
      <alignment horizontal="center" vertical="center"/>
    </xf>
    <xf numFmtId="44" fontId="15" fillId="8" borderId="5" xfId="2" applyFont="1" applyFill="1" applyBorder="1" applyAlignment="1">
      <alignment horizontal="center" vertical="center"/>
    </xf>
    <xf numFmtId="2" fontId="21" fillId="8" borderId="5" xfId="0" applyNumberFormat="1" applyFont="1" applyFill="1" applyBorder="1" applyAlignment="1">
      <alignment horizontal="right" vertical="center"/>
    </xf>
    <xf numFmtId="43" fontId="15" fillId="8" borderId="5" xfId="1" applyFont="1" applyFill="1" applyBorder="1" applyAlignment="1">
      <alignment horizontal="center" vertical="center"/>
    </xf>
    <xf numFmtId="0" fontId="21" fillId="8" borderId="5" xfId="0" applyFont="1" applyFill="1" applyBorder="1"/>
    <xf numFmtId="10" fontId="21" fillId="8" borderId="5" xfId="3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0" fillId="0" borderId="4" xfId="0" applyBorder="1"/>
    <xf numFmtId="0" fontId="0" fillId="0" borderId="10" xfId="0" applyBorder="1"/>
    <xf numFmtId="0" fontId="43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43" fillId="0" borderId="1" xfId="0" applyFont="1" applyBorder="1" applyAlignment="1">
      <alignment vertical="center"/>
    </xf>
    <xf numFmtId="0" fontId="43" fillId="0" borderId="2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3" fillId="0" borderId="12" xfId="0" applyFont="1" applyBorder="1" applyAlignment="1">
      <alignment vertical="center"/>
    </xf>
    <xf numFmtId="0" fontId="43" fillId="0" borderId="13" xfId="0" applyFont="1" applyBorder="1" applyAlignment="1">
      <alignment vertical="center"/>
    </xf>
    <xf numFmtId="43" fontId="43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3" fontId="43" fillId="16" borderId="9" xfId="5" applyFont="1" applyFill="1" applyBorder="1" applyAlignment="1">
      <alignment vertical="center"/>
    </xf>
    <xf numFmtId="10" fontId="44" fillId="16" borderId="14" xfId="6" applyNumberFormat="1" applyFont="1" applyFill="1" applyBorder="1" applyAlignment="1">
      <alignment vertical="center"/>
    </xf>
    <xf numFmtId="44" fontId="11" fillId="0" borderId="9" xfId="2" applyFont="1" applyBorder="1" applyAlignment="1">
      <alignment vertical="center"/>
    </xf>
    <xf numFmtId="10" fontId="45" fillId="0" borderId="14" xfId="6" applyNumberFormat="1" applyFont="1" applyBorder="1" applyAlignment="1">
      <alignment horizontal="right" vertical="center"/>
    </xf>
    <xf numFmtId="10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0" fontId="43" fillId="0" borderId="9" xfId="0" applyFont="1" applyBorder="1" applyAlignment="1">
      <alignment vertical="center" wrapText="1"/>
    </xf>
    <xf numFmtId="0" fontId="43" fillId="0" borderId="7" xfId="0" applyFont="1" applyBorder="1" applyAlignment="1">
      <alignment vertical="center"/>
    </xf>
    <xf numFmtId="0" fontId="43" fillId="0" borderId="8" xfId="0" applyFont="1" applyBorder="1" applyAlignment="1">
      <alignment vertical="center"/>
    </xf>
    <xf numFmtId="169" fontId="36" fillId="10" borderId="8" xfId="7" applyNumberFormat="1" applyFont="1" applyFill="1" applyBorder="1" applyAlignment="1">
      <alignment vertical="center"/>
    </xf>
    <xf numFmtId="169" fontId="35" fillId="10" borderId="8" xfId="7" applyNumberFormat="1" applyFont="1" applyFill="1" applyBorder="1" applyAlignment="1">
      <alignment vertical="center"/>
    </xf>
    <xf numFmtId="167" fontId="36" fillId="9" borderId="13" xfId="7" applyNumberFormat="1" applyFont="1" applyFill="1" applyBorder="1" applyAlignment="1">
      <alignment vertical="center"/>
    </xf>
    <xf numFmtId="170" fontId="35" fillId="9" borderId="8" xfId="7" applyNumberFormat="1" applyFont="1" applyFill="1" applyBorder="1" applyAlignment="1">
      <alignment horizontal="right" vertical="center"/>
    </xf>
    <xf numFmtId="170" fontId="36" fillId="9" borderId="8" xfId="7" applyNumberFormat="1" applyFont="1" applyFill="1" applyBorder="1" applyAlignment="1">
      <alignment vertical="center"/>
    </xf>
    <xf numFmtId="14" fontId="29" fillId="0" borderId="0" xfId="4" applyNumberFormat="1" applyFont="1" applyAlignment="1">
      <alignment horizontal="right" vertical="center"/>
    </xf>
    <xf numFmtId="0" fontId="1" fillId="0" borderId="0" xfId="4" applyFont="1" applyAlignment="1">
      <alignment horizontal="right" vertical="center"/>
    </xf>
    <xf numFmtId="0" fontId="16" fillId="0" borderId="0" xfId="4" applyFont="1" applyAlignment="1">
      <alignment horizontal="left" vertical="center" indent="3"/>
    </xf>
    <xf numFmtId="0" fontId="18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29" fillId="0" borderId="30" xfId="4" applyFont="1" applyBorder="1" applyAlignment="1">
      <alignment horizontal="center" vertical="center"/>
    </xf>
    <xf numFmtId="0" fontId="29" fillId="0" borderId="27" xfId="4" applyFont="1" applyBorder="1" applyAlignment="1">
      <alignment horizontal="left" vertical="center"/>
    </xf>
    <xf numFmtId="14" fontId="28" fillId="0" borderId="28" xfId="4" applyNumberFormat="1" applyFont="1" applyBorder="1" applyAlignment="1">
      <alignment horizontal="center" vertical="center"/>
    </xf>
    <xf numFmtId="14" fontId="29" fillId="0" borderId="30" xfId="4" applyNumberFormat="1" applyFont="1" applyBorder="1" applyAlignment="1">
      <alignment vertical="center"/>
    </xf>
    <xf numFmtId="0" fontId="29" fillId="0" borderId="28" xfId="4" applyFont="1" applyBorder="1" applyAlignment="1">
      <alignment horizontal="center" vertical="center"/>
    </xf>
    <xf numFmtId="0" fontId="29" fillId="0" borderId="29" xfId="4" applyFont="1" applyBorder="1" applyAlignment="1">
      <alignment horizontal="left" vertical="center"/>
    </xf>
    <xf numFmtId="44" fontId="18" fillId="0" borderId="31" xfId="2" applyFont="1" applyBorder="1" applyAlignment="1">
      <alignment horizontal="left" vertical="center"/>
    </xf>
    <xf numFmtId="44" fontId="18" fillId="0" borderId="30" xfId="2" applyFont="1" applyBorder="1" applyAlignment="1">
      <alignment horizontal="left" vertical="center"/>
    </xf>
    <xf numFmtId="10" fontId="16" fillId="0" borderId="30" xfId="3" applyNumberFormat="1" applyFont="1" applyBorder="1" applyAlignment="1">
      <alignment horizontal="center" vertical="center"/>
    </xf>
    <xf numFmtId="0" fontId="18" fillId="0" borderId="29" xfId="4" applyFont="1" applyBorder="1"/>
    <xf numFmtId="10" fontId="16" fillId="5" borderId="28" xfId="3" applyNumberFormat="1" applyFont="1" applyFill="1" applyBorder="1" applyAlignment="1">
      <alignment horizontal="center" vertical="center"/>
    </xf>
    <xf numFmtId="0" fontId="16" fillId="4" borderId="32" xfId="4" applyFont="1" applyFill="1" applyBorder="1" applyAlignment="1">
      <alignment horizontal="center" vertical="center"/>
    </xf>
    <xf numFmtId="0" fontId="16" fillId="4" borderId="33" xfId="4" applyFont="1" applyFill="1" applyBorder="1" applyAlignment="1">
      <alignment horizontal="center" vertical="center"/>
    </xf>
    <xf numFmtId="0" fontId="15" fillId="0" borderId="32" xfId="4" applyFont="1" applyBorder="1" applyAlignment="1">
      <alignment horizontal="center" vertical="center"/>
    </xf>
    <xf numFmtId="0" fontId="15" fillId="0" borderId="34" xfId="4" applyFont="1" applyBorder="1" applyAlignment="1">
      <alignment vertical="center"/>
    </xf>
    <xf numFmtId="4" fontId="15" fillId="0" borderId="33" xfId="4" applyNumberFormat="1" applyFont="1" applyBorder="1" applyAlignment="1">
      <alignment horizontal="center" vertical="top"/>
    </xf>
    <xf numFmtId="0" fontId="15" fillId="0" borderId="29" xfId="4" applyFont="1" applyBorder="1" applyAlignment="1">
      <alignment vertical="center"/>
    </xf>
    <xf numFmtId="4" fontId="15" fillId="0" borderId="30" xfId="4" applyNumberFormat="1" applyFont="1" applyBorder="1" applyAlignment="1">
      <alignment horizontal="center" vertical="top"/>
    </xf>
    <xf numFmtId="0" fontId="2" fillId="0" borderId="29" xfId="0" applyFont="1" applyBorder="1"/>
    <xf numFmtId="0" fontId="2" fillId="0" borderId="30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16" fillId="5" borderId="5" xfId="4" applyFont="1" applyFill="1" applyBorder="1" applyAlignment="1">
      <alignment horizontal="center" vertical="center"/>
    </xf>
    <xf numFmtId="10" fontId="16" fillId="5" borderId="33" xfId="3" applyNumberFormat="1" applyFont="1" applyFill="1" applyBorder="1" applyAlignment="1">
      <alignment horizontal="center" vertical="center"/>
    </xf>
    <xf numFmtId="4" fontId="17" fillId="0" borderId="33" xfId="4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6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43" fontId="26" fillId="0" borderId="14" xfId="1" applyFont="1" applyBorder="1" applyAlignment="1">
      <alignment horizontal="left" vertical="center"/>
    </xf>
    <xf numFmtId="44" fontId="26" fillId="0" borderId="12" xfId="2" applyFont="1" applyFill="1" applyBorder="1" applyAlignment="1">
      <alignment horizontal="center" vertical="center"/>
    </xf>
    <xf numFmtId="44" fontId="26" fillId="0" borderId="13" xfId="2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64" fontId="27" fillId="0" borderId="4" xfId="0" applyNumberFormat="1" applyFont="1" applyBorder="1" applyAlignment="1">
      <alignment horizontal="left" vertical="center"/>
    </xf>
    <xf numFmtId="164" fontId="27" fillId="0" borderId="11" xfId="0" applyNumberFormat="1" applyFont="1" applyBorder="1" applyAlignment="1">
      <alignment horizontal="left" vertical="center"/>
    </xf>
    <xf numFmtId="164" fontId="27" fillId="0" borderId="10" xfId="0" applyNumberFormat="1" applyFont="1" applyBorder="1" applyAlignment="1">
      <alignment horizontal="left" vertical="center"/>
    </xf>
    <xf numFmtId="164" fontId="27" fillId="0" borderId="15" xfId="0" applyNumberFormat="1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/>
    </xf>
    <xf numFmtId="0" fontId="28" fillId="0" borderId="11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44" fontId="26" fillId="0" borderId="14" xfId="2" applyFont="1" applyBorder="1" applyAlignment="1">
      <alignment horizontal="center" vertical="center"/>
    </xf>
    <xf numFmtId="0" fontId="28" fillId="0" borderId="15" xfId="0" applyFont="1" applyBorder="1" applyAlignment="1">
      <alignment horizontal="left" vertical="center"/>
    </xf>
    <xf numFmtId="43" fontId="36" fillId="0" borderId="7" xfId="1" applyFont="1" applyBorder="1" applyAlignment="1">
      <alignment horizontal="center" vertical="center" wrapText="1"/>
    </xf>
    <xf numFmtId="43" fontId="36" fillId="0" borderId="7" xfId="1" applyFont="1" applyBorder="1" applyAlignment="1">
      <alignment horizontal="left" vertical="center" wrapText="1"/>
    </xf>
    <xf numFmtId="0" fontId="36" fillId="0" borderId="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left" vertical="center" wrapText="1"/>
    </xf>
    <xf numFmtId="49" fontId="30" fillId="0" borderId="0" xfId="0" applyNumberFormat="1" applyFont="1" applyAlignment="1">
      <alignment horizontal="left" vertical="center" wrapText="1"/>
    </xf>
    <xf numFmtId="0" fontId="30" fillId="9" borderId="7" xfId="4" applyFont="1" applyFill="1" applyBorder="1" applyAlignment="1">
      <alignment horizontal="center" vertical="center"/>
    </xf>
    <xf numFmtId="43" fontId="30" fillId="0" borderId="12" xfId="0" applyNumberFormat="1" applyFont="1" applyBorder="1" applyAlignment="1">
      <alignment horizontal="left" vertical="center"/>
    </xf>
    <xf numFmtId="14" fontId="30" fillId="0" borderId="3" xfId="0" applyNumberFormat="1" applyFont="1" applyBorder="1" applyAlignment="1">
      <alignment horizontal="left" vertical="center"/>
    </xf>
    <xf numFmtId="0" fontId="31" fillId="0" borderId="6" xfId="4" applyFont="1" applyBorder="1" applyAlignment="1">
      <alignment horizontal="center"/>
    </xf>
    <xf numFmtId="0" fontId="31" fillId="0" borderId="7" xfId="4" applyFont="1" applyBorder="1" applyAlignment="1">
      <alignment horizontal="center"/>
    </xf>
    <xf numFmtId="0" fontId="32" fillId="0" borderId="6" xfId="4" applyFont="1" applyBorder="1" applyAlignment="1">
      <alignment horizontal="right" vertical="center"/>
    </xf>
    <xf numFmtId="0" fontId="32" fillId="0" borderId="7" xfId="4" applyFont="1" applyBorder="1" applyAlignment="1">
      <alignment horizontal="right" vertical="center"/>
    </xf>
    <xf numFmtId="0" fontId="30" fillId="10" borderId="7" xfId="4" applyFont="1" applyFill="1" applyBorder="1" applyAlignment="1">
      <alignment horizontal="center" vertical="center"/>
    </xf>
    <xf numFmtId="0" fontId="16" fillId="0" borderId="4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16" fillId="0" borderId="10" xfId="4" applyFont="1" applyBorder="1" applyAlignment="1">
      <alignment horizontal="center" vertical="center"/>
    </xf>
    <xf numFmtId="0" fontId="17" fillId="0" borderId="4" xfId="4" applyFont="1" applyBorder="1" applyAlignment="1">
      <alignment horizontal="left" vertical="center"/>
    </xf>
    <xf numFmtId="0" fontId="17" fillId="0" borderId="11" xfId="4" applyFont="1" applyBorder="1" applyAlignment="1">
      <alignment horizontal="left" vertical="center"/>
    </xf>
    <xf numFmtId="0" fontId="20" fillId="0" borderId="4" xfId="4" applyFont="1" applyBorder="1" applyAlignment="1">
      <alignment horizontal="center"/>
    </xf>
    <xf numFmtId="0" fontId="20" fillId="0" borderId="10" xfId="4" applyFont="1" applyBorder="1" applyAlignment="1">
      <alignment horizontal="center"/>
    </xf>
    <xf numFmtId="0" fontId="20" fillId="0" borderId="1" xfId="4" applyFont="1" applyBorder="1" applyAlignment="1">
      <alignment horizontal="center"/>
    </xf>
    <xf numFmtId="0" fontId="20" fillId="0" borderId="2" xfId="4" applyFont="1" applyBorder="1" applyAlignment="1">
      <alignment horizontal="center"/>
    </xf>
    <xf numFmtId="0" fontId="20" fillId="0" borderId="12" xfId="4" applyFont="1" applyBorder="1" applyAlignment="1">
      <alignment horizontal="center"/>
    </xf>
    <xf numFmtId="0" fontId="20" fillId="0" borderId="13" xfId="4" applyFont="1" applyBorder="1" applyAlignment="1">
      <alignment horizontal="center"/>
    </xf>
    <xf numFmtId="0" fontId="30" fillId="0" borderId="12" xfId="4" applyFont="1" applyBorder="1" applyAlignment="1">
      <alignment horizontal="left" vertical="center"/>
    </xf>
    <xf numFmtId="0" fontId="30" fillId="0" borderId="3" xfId="4" applyFont="1" applyBorder="1" applyAlignment="1">
      <alignment horizontal="left" vertical="center"/>
    </xf>
    <xf numFmtId="0" fontId="30" fillId="0" borderId="13" xfId="4" applyFont="1" applyBorder="1" applyAlignment="1">
      <alignment horizontal="left" vertical="center"/>
    </xf>
    <xf numFmtId="0" fontId="30" fillId="0" borderId="1" xfId="4" applyFont="1" applyBorder="1" applyAlignment="1">
      <alignment horizontal="left" vertical="center"/>
    </xf>
    <xf numFmtId="0" fontId="30" fillId="0" borderId="0" xfId="4" applyFont="1" applyAlignment="1">
      <alignment horizontal="left" vertical="center"/>
    </xf>
    <xf numFmtId="0" fontId="30" fillId="0" borderId="2" xfId="4" applyFont="1" applyBorder="1" applyAlignment="1">
      <alignment horizontal="left" vertical="center"/>
    </xf>
    <xf numFmtId="0" fontId="17" fillId="0" borderId="1" xfId="4" applyFont="1" applyBorder="1" applyAlignment="1">
      <alignment horizontal="left" vertical="center"/>
    </xf>
    <xf numFmtId="0" fontId="17" fillId="0" borderId="0" xfId="4" applyFont="1" applyAlignment="1">
      <alignment horizontal="left" vertical="center"/>
    </xf>
    <xf numFmtId="0" fontId="25" fillId="0" borderId="24" xfId="4" applyFont="1" applyBorder="1" applyAlignment="1">
      <alignment horizontal="center" vertical="center" wrapText="1"/>
    </xf>
    <xf numFmtId="0" fontId="25" fillId="0" borderId="25" xfId="4" applyFont="1" applyBorder="1" applyAlignment="1">
      <alignment horizontal="center" vertical="center" wrapText="1"/>
    </xf>
    <xf numFmtId="0" fontId="25" fillId="0" borderId="26" xfId="4" applyFont="1" applyBorder="1" applyAlignment="1">
      <alignment horizontal="center" vertical="center" wrapText="1"/>
    </xf>
    <xf numFmtId="0" fontId="9" fillId="4" borderId="27" xfId="4" applyFont="1" applyFill="1" applyBorder="1" applyAlignment="1">
      <alignment horizontal="center" vertical="center"/>
    </xf>
    <xf numFmtId="0" fontId="9" fillId="4" borderId="7" xfId="4" applyFont="1" applyFill="1" applyBorder="1" applyAlignment="1">
      <alignment horizontal="center" vertical="center"/>
    </xf>
    <xf numFmtId="0" fontId="9" fillId="4" borderId="28" xfId="4" applyFont="1" applyFill="1" applyBorder="1" applyAlignment="1">
      <alignment horizontal="center" vertical="center"/>
    </xf>
    <xf numFmtId="0" fontId="9" fillId="5" borderId="27" xfId="4" applyFont="1" applyFill="1" applyBorder="1" applyAlignment="1">
      <alignment horizontal="center" vertical="center" wrapText="1"/>
    </xf>
    <xf numFmtId="0" fontId="9" fillId="5" borderId="7" xfId="4" applyFont="1" applyFill="1" applyBorder="1" applyAlignment="1">
      <alignment horizontal="center" vertical="center" wrapText="1"/>
    </xf>
    <xf numFmtId="0" fontId="9" fillId="5" borderId="28" xfId="4" applyFont="1" applyFill="1" applyBorder="1" applyAlignment="1">
      <alignment horizontal="center" vertical="center" wrapText="1"/>
    </xf>
    <xf numFmtId="0" fontId="29" fillId="0" borderId="29" xfId="4" applyFont="1" applyBorder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29" fillId="0" borderId="30" xfId="4" applyFont="1" applyBorder="1" applyAlignment="1">
      <alignment horizontal="center" vertical="center"/>
    </xf>
    <xf numFmtId="0" fontId="23" fillId="7" borderId="29" xfId="4" applyFont="1" applyFill="1" applyBorder="1" applyAlignment="1">
      <alignment horizontal="center" vertical="center"/>
    </xf>
    <xf numFmtId="0" fontId="23" fillId="7" borderId="0" xfId="4" applyFont="1" applyFill="1" applyAlignment="1">
      <alignment horizontal="center" vertical="center"/>
    </xf>
    <xf numFmtId="0" fontId="23" fillId="7" borderId="30" xfId="4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3" fillId="0" borderId="1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3" fillId="0" borderId="12" xfId="0" applyFont="1" applyBorder="1" applyAlignment="1">
      <alignment horizontal="left" vertical="center"/>
    </xf>
    <xf numFmtId="0" fontId="43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43" fillId="0" borderId="4" xfId="0" applyNumberFormat="1" applyFont="1" applyBorder="1" applyAlignment="1">
      <alignment horizontal="center" vertical="center"/>
    </xf>
    <xf numFmtId="14" fontId="43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43" fontId="0" fillId="0" borderId="9" xfId="5" applyFont="1" applyBorder="1" applyAlignment="1">
      <alignment horizontal="center" vertical="center"/>
    </xf>
    <xf numFmtId="43" fontId="0" fillId="0" borderId="14" xfId="5" applyFont="1" applyBorder="1" applyAlignment="1">
      <alignment horizontal="center" vertical="center"/>
    </xf>
    <xf numFmtId="43" fontId="0" fillId="0" borderId="4" xfId="5" applyFont="1" applyBorder="1" applyAlignment="1">
      <alignment horizontal="center" vertical="center"/>
    </xf>
    <xf numFmtId="43" fontId="0" fillId="0" borderId="12" xfId="5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3" fillId="16" borderId="9" xfId="0" applyFont="1" applyFill="1" applyBorder="1" applyAlignment="1">
      <alignment horizontal="center" vertical="center"/>
    </xf>
    <xf numFmtId="0" fontId="43" fillId="16" borderId="14" xfId="0" applyFont="1" applyFill="1" applyBorder="1" applyAlignment="1">
      <alignment horizontal="center" vertical="center"/>
    </xf>
    <xf numFmtId="0" fontId="43" fillId="16" borderId="4" xfId="0" applyFont="1" applyFill="1" applyBorder="1" applyAlignment="1">
      <alignment horizontal="left" vertical="center" wrapText="1"/>
    </xf>
    <xf numFmtId="0" fontId="43" fillId="16" borderId="10" xfId="0" applyFont="1" applyFill="1" applyBorder="1" applyAlignment="1">
      <alignment horizontal="left" vertical="center" wrapText="1"/>
    </xf>
    <xf numFmtId="0" fontId="43" fillId="16" borderId="12" xfId="0" applyFont="1" applyFill="1" applyBorder="1" applyAlignment="1">
      <alignment horizontal="left" vertical="center" wrapText="1"/>
    </xf>
    <xf numFmtId="0" fontId="43" fillId="16" borderId="13" xfId="0" applyFont="1" applyFill="1" applyBorder="1" applyAlignment="1">
      <alignment horizontal="left" vertical="center" wrapText="1"/>
    </xf>
    <xf numFmtId="43" fontId="43" fillId="16" borderId="9" xfId="5" applyFont="1" applyFill="1" applyBorder="1" applyAlignment="1">
      <alignment horizontal="center" vertical="center"/>
    </xf>
    <xf numFmtId="43" fontId="43" fillId="16" borderId="14" xfId="5" applyFont="1" applyFill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43" fillId="0" borderId="6" xfId="0" applyFont="1" applyBorder="1" applyAlignment="1">
      <alignment horizontal="left" vertical="center" wrapText="1"/>
    </xf>
    <xf numFmtId="0" fontId="43" fillId="0" borderId="7" xfId="0" applyFont="1" applyBorder="1" applyAlignment="1">
      <alignment horizontal="left" vertical="center" wrapText="1"/>
    </xf>
    <xf numFmtId="0" fontId="43" fillId="0" borderId="8" xfId="0" applyFont="1" applyBorder="1" applyAlignment="1">
      <alignment horizontal="left" vertical="center" wrapText="1"/>
    </xf>
    <xf numFmtId="0" fontId="28" fillId="0" borderId="12" xfId="4" applyFont="1" applyBorder="1" applyAlignment="1">
      <alignment horizontal="left" vertical="center"/>
    </xf>
    <xf numFmtId="0" fontId="28" fillId="0" borderId="3" xfId="4" applyFont="1" applyBorder="1" applyAlignment="1">
      <alignment horizontal="left" vertical="center"/>
    </xf>
    <xf numFmtId="0" fontId="28" fillId="0" borderId="6" xfId="4" applyFont="1" applyBorder="1" applyAlignment="1">
      <alignment horizontal="left" vertical="center"/>
    </xf>
    <xf numFmtId="0" fontId="28" fillId="0" borderId="7" xfId="4" applyFont="1" applyBorder="1" applyAlignment="1">
      <alignment horizontal="left" vertical="center"/>
    </xf>
    <xf numFmtId="0" fontId="28" fillId="0" borderId="8" xfId="4" applyFont="1" applyBorder="1" applyAlignment="1">
      <alignment horizontal="left" vertical="center"/>
    </xf>
    <xf numFmtId="0" fontId="25" fillId="0" borderId="4" xfId="4" applyFont="1" applyBorder="1" applyAlignment="1">
      <alignment horizontal="center" vertical="center" wrapText="1"/>
    </xf>
    <xf numFmtId="0" fontId="25" fillId="0" borderId="11" xfId="4" applyFont="1" applyBorder="1" applyAlignment="1">
      <alignment horizontal="center" vertical="center" wrapText="1"/>
    </xf>
    <xf numFmtId="0" fontId="25" fillId="0" borderId="10" xfId="4" applyFont="1" applyBorder="1" applyAlignment="1">
      <alignment horizontal="center" vertical="center" wrapText="1"/>
    </xf>
    <xf numFmtId="0" fontId="9" fillId="4" borderId="6" xfId="4" applyFont="1" applyFill="1" applyBorder="1" applyAlignment="1">
      <alignment horizontal="center" vertical="center"/>
    </xf>
    <xf numFmtId="0" fontId="9" fillId="4" borderId="8" xfId="4" applyFont="1" applyFill="1" applyBorder="1" applyAlignment="1">
      <alignment horizontal="center" vertical="center"/>
    </xf>
    <xf numFmtId="0" fontId="9" fillId="5" borderId="6" xfId="4" applyFont="1" applyFill="1" applyBorder="1" applyAlignment="1">
      <alignment horizontal="center" vertical="center" wrapText="1"/>
    </xf>
    <xf numFmtId="0" fontId="9" fillId="5" borderId="8" xfId="4" applyFont="1" applyFill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/>
    </xf>
    <xf numFmtId="0" fontId="29" fillId="0" borderId="2" xfId="4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center" vertical="center" wrapText="1"/>
    </xf>
    <xf numFmtId="44" fontId="15" fillId="0" borderId="5" xfId="2" applyFont="1" applyFill="1" applyBorder="1" applyAlignment="1">
      <alignment horizontal="center" vertical="center"/>
    </xf>
    <xf numFmtId="2" fontId="21" fillId="0" borderId="5" xfId="0" applyNumberFormat="1" applyFont="1" applyFill="1" applyBorder="1" applyAlignment="1">
      <alignment horizontal="right" vertical="center"/>
    </xf>
    <xf numFmtId="43" fontId="15" fillId="0" borderId="5" xfId="1" applyFont="1" applyFill="1" applyBorder="1" applyAlignment="1">
      <alignment horizontal="center" vertical="center"/>
    </xf>
    <xf numFmtId="0" fontId="21" fillId="0" borderId="5" xfId="0" applyFont="1" applyFill="1" applyBorder="1"/>
    <xf numFmtId="10" fontId="21" fillId="0" borderId="5" xfId="3" applyNumberFormat="1" applyFont="1" applyFill="1" applyBorder="1" applyAlignment="1">
      <alignment horizontal="center" vertical="center"/>
    </xf>
    <xf numFmtId="2" fontId="21" fillId="0" borderId="5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5" fillId="0" borderId="0" xfId="0" applyFont="1" applyBorder="1"/>
  </cellXfs>
  <cellStyles count="8">
    <cellStyle name="Moeda" xfId="2" builtinId="4"/>
    <cellStyle name="Normal" xfId="0" builtinId="0"/>
    <cellStyle name="Normal 2 2 2" xfId="4" xr:uid="{00000000-0005-0000-0000-000002000000}"/>
    <cellStyle name="Porcentagem" xfId="3" builtinId="5"/>
    <cellStyle name="Porcentagem 2" xfId="6" xr:uid="{00000000-0005-0000-0000-000004000000}"/>
    <cellStyle name="Vírgula" xfId="1" builtinId="3"/>
    <cellStyle name="Vírgula 2" xfId="5" xr:uid="{00000000-0005-0000-0000-000006000000}"/>
    <cellStyle name="Vírgula 3" xfId="7" xr:uid="{D0BD05D6-4C12-4804-93BF-AA8BD8B43E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496068</xdr:colOff>
      <xdr:row>105</xdr:row>
      <xdr:rowOff>147245</xdr:rowOff>
    </xdr:from>
    <xdr:to>
      <xdr:col>6</xdr:col>
      <xdr:colOff>3730364</xdr:colOff>
      <xdr:row>113</xdr:row>
      <xdr:rowOff>56030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944417A7-53D7-4FB1-9091-678148B386B8}"/>
            </a:ext>
          </a:extLst>
        </xdr:cNvPr>
        <xdr:cNvSpPr/>
      </xdr:nvSpPr>
      <xdr:spPr>
        <a:xfrm>
          <a:off x="2793274" y="34179510"/>
          <a:ext cx="4522972" cy="1612079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4520116</xdr:colOff>
      <xdr:row>105</xdr:row>
      <xdr:rowOff>74218</xdr:rowOff>
    </xdr:from>
    <xdr:to>
      <xdr:col>11</xdr:col>
      <xdr:colOff>571572</xdr:colOff>
      <xdr:row>113</xdr:row>
      <xdr:rowOff>56029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5CD0AB0E-40FD-4A34-81B1-F900BEB6EC1C}"/>
            </a:ext>
          </a:extLst>
        </xdr:cNvPr>
        <xdr:cNvSpPr/>
      </xdr:nvSpPr>
      <xdr:spPr>
        <a:xfrm>
          <a:off x="8105998" y="34028042"/>
          <a:ext cx="4321398" cy="1685105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661802</xdr:colOff>
      <xdr:row>106</xdr:row>
      <xdr:rowOff>14844</xdr:rowOff>
    </xdr:from>
    <xdr:to>
      <xdr:col>6</xdr:col>
      <xdr:colOff>3070267</xdr:colOff>
      <xdr:row>107</xdr:row>
      <xdr:rowOff>149678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2BFF465-088A-40D9-A404-8BE50370B609}"/>
            </a:ext>
          </a:extLst>
        </xdr:cNvPr>
        <xdr:cNvSpPr txBox="1"/>
      </xdr:nvSpPr>
      <xdr:spPr>
        <a:xfrm>
          <a:off x="2920588" y="35801630"/>
          <a:ext cx="4286250" cy="3389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FISCAL</a:t>
          </a:r>
          <a:r>
            <a:rPr lang="pt-BR" sz="12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DO CONTRATO</a:t>
          </a:r>
          <a:endParaRPr lang="pt-BR" sz="12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6</xdr:col>
      <xdr:colOff>4660470</xdr:colOff>
      <xdr:row>106</xdr:row>
      <xdr:rowOff>1628</xdr:rowOff>
    </xdr:from>
    <xdr:to>
      <xdr:col>11</xdr:col>
      <xdr:colOff>56030</xdr:colOff>
      <xdr:row>108</xdr:row>
      <xdr:rowOff>156882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2CDF5470-A2A1-468F-A911-64A0B54F8A27}"/>
            </a:ext>
          </a:extLst>
        </xdr:cNvPr>
        <xdr:cNvSpPr txBox="1"/>
      </xdr:nvSpPr>
      <xdr:spPr>
        <a:xfrm>
          <a:off x="8179117" y="33641687"/>
          <a:ext cx="3362942" cy="5810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CONTRATADA</a:t>
          </a:r>
          <a:r>
            <a:rPr lang="pt-BR" sz="12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- EMPRESA</a:t>
          </a:r>
          <a:endParaRPr lang="pt-BR" sz="12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13</xdr:col>
      <xdr:colOff>206580</xdr:colOff>
      <xdr:row>105</xdr:row>
      <xdr:rowOff>82826</xdr:rowOff>
    </xdr:from>
    <xdr:to>
      <xdr:col>19</xdr:col>
      <xdr:colOff>576449</xdr:colOff>
      <xdr:row>113</xdr:row>
      <xdr:rowOff>44823</xdr:rowOff>
    </xdr:to>
    <xdr:sp macro="" textlink="">
      <xdr:nvSpPr>
        <xdr:cNvPr id="9" name="Retângulo: Cantos Arredondados 8">
          <a:extLst>
            <a:ext uri="{FF2B5EF4-FFF2-40B4-BE49-F238E27FC236}">
              <a16:creationId xmlns:a16="http://schemas.microsoft.com/office/drawing/2014/main" id="{A2851F6F-570F-4197-8AE8-224B557F3EBD}"/>
            </a:ext>
          </a:extLst>
        </xdr:cNvPr>
        <xdr:cNvSpPr/>
      </xdr:nvSpPr>
      <xdr:spPr>
        <a:xfrm>
          <a:off x="13362286" y="34036650"/>
          <a:ext cx="5322869" cy="1665291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361247</xdr:colOff>
      <xdr:row>105</xdr:row>
      <xdr:rowOff>146224</xdr:rowOff>
    </xdr:from>
    <xdr:to>
      <xdr:col>18</xdr:col>
      <xdr:colOff>638735</xdr:colOff>
      <xdr:row>108</xdr:row>
      <xdr:rowOff>112060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2C7189CC-E46D-4B30-A3F8-CB3EFE514214}"/>
            </a:ext>
          </a:extLst>
        </xdr:cNvPr>
        <xdr:cNvSpPr txBox="1"/>
      </xdr:nvSpPr>
      <xdr:spPr>
        <a:xfrm>
          <a:off x="13516953" y="34100048"/>
          <a:ext cx="4289194" cy="6045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SECRETÁRIA MUNICIPAL</a:t>
          </a:r>
          <a:r>
            <a:rPr lang="pt-BR" sz="12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DE PLANEJAMENTO E GESTÃO</a:t>
          </a:r>
          <a:endParaRPr lang="pt-BR" sz="12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37427</xdr:colOff>
      <xdr:row>0</xdr:row>
      <xdr:rowOff>104439</xdr:rowOff>
    </xdr:from>
    <xdr:to>
      <xdr:col>5</xdr:col>
      <xdr:colOff>321385</xdr:colOff>
      <xdr:row>5</xdr:row>
      <xdr:rowOff>130608</xdr:rowOff>
    </xdr:to>
    <xdr:pic>
      <xdr:nvPicPr>
        <xdr:cNvPr id="4" name="Imagem 3" descr="Prefeitura Municipal de Castanhal">
          <a:extLst>
            <a:ext uri="{FF2B5EF4-FFF2-40B4-BE49-F238E27FC236}">
              <a16:creationId xmlns:a16="http://schemas.microsoft.com/office/drawing/2014/main" id="{2D7BFFAF-4AE0-4F03-9AA8-8175FE560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6398" y="104439"/>
          <a:ext cx="1505175" cy="1161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402347</xdr:colOff>
      <xdr:row>330</xdr:row>
      <xdr:rowOff>127001</xdr:rowOff>
    </xdr:from>
    <xdr:to>
      <xdr:col>12</xdr:col>
      <xdr:colOff>120604</xdr:colOff>
      <xdr:row>335</xdr:row>
      <xdr:rowOff>172509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EFA28FBD-1D4C-4D40-968E-893870507850}"/>
            </a:ext>
          </a:extLst>
        </xdr:cNvPr>
        <xdr:cNvSpPr/>
      </xdr:nvSpPr>
      <xdr:spPr>
        <a:xfrm>
          <a:off x="4161547" y="64710734"/>
          <a:ext cx="3511324" cy="934508"/>
        </a:xfrm>
        <a:prstGeom prst="roundRect">
          <a:avLst>
            <a:gd name="adj" fmla="val 5856"/>
          </a:avLst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pt-BR" sz="1100" b="1" i="1">
              <a:solidFill>
                <a:sysClr val="windowText" lastClr="000000"/>
              </a:solidFill>
              <a:latin typeface="Arial Narrow" panose="020B0606020202030204" pitchFamily="34" charset="0"/>
              <a:cs typeface="Arial" panose="020B0604020202020204" pitchFamily="7" charset="0"/>
            </a:rPr>
            <a:t>Responsável Técnico </a:t>
          </a:r>
          <a:endParaRPr lang="pt-BR" altLang="en-US" sz="1100" b="1" i="1">
            <a:solidFill>
              <a:sysClr val="windowText" lastClr="000000"/>
            </a:solidFill>
            <a:latin typeface="Arial Narrow" panose="020B0606020202030204" pitchFamily="34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13</xdr:col>
      <xdr:colOff>318557</xdr:colOff>
      <xdr:row>330</xdr:row>
      <xdr:rowOff>146537</xdr:rowOff>
    </xdr:from>
    <xdr:to>
      <xdr:col>19</xdr:col>
      <xdr:colOff>310661</xdr:colOff>
      <xdr:row>336</xdr:row>
      <xdr:rowOff>4233</xdr:rowOff>
    </xdr:to>
    <xdr:sp macro="" textlink="">
      <xdr:nvSpPr>
        <xdr:cNvPr id="12" name="Retângulo: Cantos Arredondados 5">
          <a:extLst>
            <a:ext uri="{FF2B5EF4-FFF2-40B4-BE49-F238E27FC236}">
              <a16:creationId xmlns:a16="http://schemas.microsoft.com/office/drawing/2014/main" id="{A884B978-D759-4C25-A6E7-6BECAE0FCA24}"/>
            </a:ext>
          </a:extLst>
        </xdr:cNvPr>
        <xdr:cNvSpPr/>
      </xdr:nvSpPr>
      <xdr:spPr>
        <a:xfrm>
          <a:off x="8307834" y="64553122"/>
          <a:ext cx="3409381" cy="912773"/>
        </a:xfrm>
        <a:prstGeom prst="roundRect">
          <a:avLst>
            <a:gd name="adj" fmla="val 5856"/>
          </a:avLst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pt-BR" sz="1100" b="1" i="1">
              <a:solidFill>
                <a:sysClr val="windowText" lastClr="000000"/>
              </a:solidFill>
              <a:latin typeface="Arial Narrow" panose="020B0606020202030204" pitchFamily="34" charset="0"/>
              <a:cs typeface="Arial" panose="020B0604020202020204" pitchFamily="7" charset="0"/>
            </a:rPr>
            <a:t>Secretária</a:t>
          </a:r>
          <a:r>
            <a:rPr lang="pt-BR" sz="1100" b="1" i="1" baseline="0">
              <a:solidFill>
                <a:sysClr val="windowText" lastClr="000000"/>
              </a:solidFill>
              <a:latin typeface="Arial Narrow" panose="020B0606020202030204" pitchFamily="34" charset="0"/>
              <a:cs typeface="Arial" panose="020B0604020202020204" pitchFamily="7" charset="0"/>
            </a:rPr>
            <a:t> Municipal de Planejamento e Gestão</a:t>
          </a:r>
        </a:p>
        <a:p>
          <a:pPr algn="l"/>
          <a:endParaRPr lang="pt-BR" altLang="en-US" sz="1100" b="1" i="1">
            <a:solidFill>
              <a:sysClr val="windowText" lastClr="000000"/>
            </a:solidFill>
            <a:latin typeface="Arial Narrow" panose="020B0606020202030204" pitchFamily="34" charset="0"/>
            <a:cs typeface="Arial" panose="020B0604020202020204" pitchFamily="7" charset="0"/>
          </a:endParaRPr>
        </a:p>
      </xdr:txBody>
    </xdr:sp>
    <xdr:clientData/>
  </xdr:twoCellAnchor>
  <xdr:twoCellAnchor editAs="oneCell">
    <xdr:from>
      <xdr:col>4</xdr:col>
      <xdr:colOff>151952</xdr:colOff>
      <xdr:row>70</xdr:row>
      <xdr:rowOff>97205</xdr:rowOff>
    </xdr:from>
    <xdr:to>
      <xdr:col>11</xdr:col>
      <xdr:colOff>472776</xdr:colOff>
      <xdr:row>77</xdr:row>
      <xdr:rowOff>98704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DA6CD03-99ED-491A-A933-1AE43563EC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8833" t="25519" r="33813" b="63659"/>
        <a:stretch/>
      </xdr:blipFill>
      <xdr:spPr>
        <a:xfrm>
          <a:off x="3923852" y="11841530"/>
          <a:ext cx="3706009" cy="1672184"/>
        </a:xfrm>
        <a:prstGeom prst="rect">
          <a:avLst/>
        </a:prstGeom>
      </xdr:spPr>
    </xdr:pic>
    <xdr:clientData/>
  </xdr:twoCellAnchor>
  <xdr:twoCellAnchor editAs="oneCell">
    <xdr:from>
      <xdr:col>15</xdr:col>
      <xdr:colOff>361033</xdr:colOff>
      <xdr:row>70</xdr:row>
      <xdr:rowOff>216782</xdr:rowOff>
    </xdr:from>
    <xdr:to>
      <xdr:col>19</xdr:col>
      <xdr:colOff>650950</xdr:colOff>
      <xdr:row>76</xdr:row>
      <xdr:rowOff>151015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702BB1A-4C62-4845-A481-59D4653996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8892" t="39331" r="35571" b="51510"/>
        <a:stretch/>
      </xdr:blipFill>
      <xdr:spPr>
        <a:xfrm>
          <a:off x="5306413" y="9360782"/>
          <a:ext cx="2688312" cy="1366793"/>
        </a:xfrm>
        <a:prstGeom prst="rect">
          <a:avLst/>
        </a:prstGeom>
      </xdr:spPr>
    </xdr:pic>
    <xdr:clientData/>
  </xdr:twoCellAnchor>
  <xdr:twoCellAnchor editAs="oneCell">
    <xdr:from>
      <xdr:col>6</xdr:col>
      <xdr:colOff>99061</xdr:colOff>
      <xdr:row>120</xdr:row>
      <xdr:rowOff>57150</xdr:rowOff>
    </xdr:from>
    <xdr:to>
      <xdr:col>16</xdr:col>
      <xdr:colOff>400050</xdr:colOff>
      <xdr:row>130</xdr:row>
      <xdr:rowOff>21238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0D6ACE7-C10E-4A46-9128-F63E60934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8861" t="25265" r="30163" b="61822"/>
        <a:stretch/>
      </xdr:blipFill>
      <xdr:spPr>
        <a:xfrm>
          <a:off x="1280161" y="20242530"/>
          <a:ext cx="5303519" cy="1882423"/>
        </a:xfrm>
        <a:prstGeom prst="rect">
          <a:avLst/>
        </a:prstGeom>
      </xdr:spPr>
    </xdr:pic>
    <xdr:clientData/>
  </xdr:twoCellAnchor>
  <xdr:twoCellAnchor editAs="oneCell">
    <xdr:from>
      <xdr:col>6</xdr:col>
      <xdr:colOff>156209</xdr:colOff>
      <xdr:row>131</xdr:row>
      <xdr:rowOff>53340</xdr:rowOff>
    </xdr:from>
    <xdr:to>
      <xdr:col>16</xdr:col>
      <xdr:colOff>400002</xdr:colOff>
      <xdr:row>139</xdr:row>
      <xdr:rowOff>99059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E02D17B-50C3-4B6F-829E-AEE1EE6179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8840" t="46518" r="30120" b="42747"/>
        <a:stretch/>
      </xdr:blipFill>
      <xdr:spPr>
        <a:xfrm>
          <a:off x="1337309" y="22334220"/>
          <a:ext cx="5278708" cy="1539239"/>
        </a:xfrm>
        <a:prstGeom prst="rect">
          <a:avLst/>
        </a:prstGeom>
      </xdr:spPr>
    </xdr:pic>
    <xdr:clientData/>
  </xdr:twoCellAnchor>
  <xdr:twoCellAnchor editAs="oneCell">
    <xdr:from>
      <xdr:col>4</xdr:col>
      <xdr:colOff>136302</xdr:colOff>
      <xdr:row>1</xdr:row>
      <xdr:rowOff>25187</xdr:rowOff>
    </xdr:from>
    <xdr:to>
      <xdr:col>5</xdr:col>
      <xdr:colOff>244245</xdr:colOff>
      <xdr:row>3</xdr:row>
      <xdr:rowOff>6384</xdr:rowOff>
    </xdr:to>
    <xdr:pic>
      <xdr:nvPicPr>
        <xdr:cNvPr id="2" name="Imagem 1" descr="Prefeitura Municipal de Castanhal">
          <a:extLst>
            <a:ext uri="{FF2B5EF4-FFF2-40B4-BE49-F238E27FC236}">
              <a16:creationId xmlns:a16="http://schemas.microsoft.com/office/drawing/2014/main" id="{D908C89F-828C-43C2-9809-433DEE152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8245" y="221130"/>
          <a:ext cx="771971" cy="56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584473</xdr:colOff>
      <xdr:row>27</xdr:row>
      <xdr:rowOff>165829</xdr:rowOff>
    </xdr:from>
    <xdr:to>
      <xdr:col>2</xdr:col>
      <xdr:colOff>1980146</xdr:colOff>
      <xdr:row>33</xdr:row>
      <xdr:rowOff>12581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F111CB36-29B7-49C2-AC69-0465E2117E61}"/>
            </a:ext>
          </a:extLst>
        </xdr:cNvPr>
        <xdr:cNvSpPr/>
      </xdr:nvSpPr>
      <xdr:spPr>
        <a:xfrm>
          <a:off x="584473" y="8807805"/>
          <a:ext cx="3547202" cy="922517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2489600</xdr:colOff>
      <xdr:row>27</xdr:row>
      <xdr:rowOff>165829</xdr:rowOff>
    </xdr:from>
    <xdr:to>
      <xdr:col>4</xdr:col>
      <xdr:colOff>167188</xdr:colOff>
      <xdr:row>33</xdr:row>
      <xdr:rowOff>31359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A14BF2FE-9CAA-498F-840B-5FF3269DB0E2}"/>
            </a:ext>
          </a:extLst>
        </xdr:cNvPr>
        <xdr:cNvSpPr/>
      </xdr:nvSpPr>
      <xdr:spPr>
        <a:xfrm>
          <a:off x="4641129" y="8807805"/>
          <a:ext cx="4221824" cy="941295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717818</xdr:colOff>
      <xdr:row>28</xdr:row>
      <xdr:rowOff>16343</xdr:rowOff>
    </xdr:from>
    <xdr:to>
      <xdr:col>2</xdr:col>
      <xdr:colOff>1296215</xdr:colOff>
      <xdr:row>29</xdr:row>
      <xdr:rowOff>64977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175C248D-8707-4DE5-A0FD-D9C80DFB16FC}"/>
            </a:ext>
          </a:extLst>
        </xdr:cNvPr>
        <xdr:cNvSpPr txBox="1"/>
      </xdr:nvSpPr>
      <xdr:spPr>
        <a:xfrm>
          <a:off x="717818" y="8837614"/>
          <a:ext cx="2729926" cy="2279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FISCAL</a:t>
          </a:r>
          <a:r>
            <a:rPr lang="pt-BR" sz="12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DO CONTRATO</a:t>
          </a:r>
          <a:endParaRPr lang="pt-BR" sz="12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</xdr:col>
      <xdr:colOff>2569701</xdr:colOff>
      <xdr:row>28</xdr:row>
      <xdr:rowOff>16343</xdr:rowOff>
    </xdr:from>
    <xdr:to>
      <xdr:col>3</xdr:col>
      <xdr:colOff>1120588</xdr:colOff>
      <xdr:row>30</xdr:row>
      <xdr:rowOff>87388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7880880-A90D-456C-9E69-4BD5409DE4BD}"/>
            </a:ext>
          </a:extLst>
        </xdr:cNvPr>
        <xdr:cNvSpPr txBox="1"/>
      </xdr:nvSpPr>
      <xdr:spPr>
        <a:xfrm>
          <a:off x="4721230" y="8837614"/>
          <a:ext cx="3696629" cy="4296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SECRETÁRIA</a:t>
          </a:r>
          <a:r>
            <a:rPr lang="pt-BR" sz="12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MUNICIPAL DE PLANEJAMENTO E GESTÃO</a:t>
          </a:r>
          <a:endParaRPr lang="pt-BR" sz="12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0</xdr:col>
      <xdr:colOff>530487</xdr:colOff>
      <xdr:row>0</xdr:row>
      <xdr:rowOff>74632</xdr:rowOff>
    </xdr:from>
    <xdr:to>
      <xdr:col>1</xdr:col>
      <xdr:colOff>399062</xdr:colOff>
      <xdr:row>0</xdr:row>
      <xdr:rowOff>748890</xdr:rowOff>
    </xdr:to>
    <xdr:pic>
      <xdr:nvPicPr>
        <xdr:cNvPr id="6" name="Imagem 5" descr="Prefeitura Municipal de Castanhal">
          <a:extLst>
            <a:ext uri="{FF2B5EF4-FFF2-40B4-BE49-F238E27FC236}">
              <a16:creationId xmlns:a16="http://schemas.microsoft.com/office/drawing/2014/main" id="{5B3FE16A-86E9-442B-8DAC-1D4BE0998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487" y="74632"/>
          <a:ext cx="884500" cy="679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821662</xdr:colOff>
      <xdr:row>37</xdr:row>
      <xdr:rowOff>67891</xdr:rowOff>
    </xdr:from>
    <xdr:to>
      <xdr:col>2</xdr:col>
      <xdr:colOff>2223107</xdr:colOff>
      <xdr:row>47</xdr:row>
      <xdr:rowOff>88846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83A9B46E-AE02-4E43-91A7-7F5E2C3E78F5}"/>
            </a:ext>
          </a:extLst>
        </xdr:cNvPr>
        <xdr:cNvSpPr/>
      </xdr:nvSpPr>
      <xdr:spPr>
        <a:xfrm>
          <a:off x="1186097" y="8333934"/>
          <a:ext cx="2850901" cy="1843129"/>
        </a:xfrm>
        <a:prstGeom prst="roundRect">
          <a:avLst>
            <a:gd name="adj" fmla="val 5856"/>
          </a:avLst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>
              <a:solidFill>
                <a:schemeClr val="bg2">
                  <a:lumMod val="50000"/>
                </a:schemeClr>
              </a:solidFill>
              <a:latin typeface="Arial" panose="020B0604020202020204" pitchFamily="7" charset="0"/>
              <a:cs typeface="Arial" panose="020B0604020202020204" pitchFamily="7" charset="0"/>
            </a:rPr>
            <a:t>Responsável Técnico pela Reprogramação:</a:t>
          </a:r>
        </a:p>
      </xdr:txBody>
    </xdr:sp>
    <xdr:clientData/>
  </xdr:twoCellAnchor>
  <xdr:twoCellAnchor>
    <xdr:from>
      <xdr:col>2</xdr:col>
      <xdr:colOff>2723101</xdr:colOff>
      <xdr:row>37</xdr:row>
      <xdr:rowOff>67255</xdr:rowOff>
    </xdr:from>
    <xdr:to>
      <xdr:col>4</xdr:col>
      <xdr:colOff>1180686</xdr:colOff>
      <xdr:row>47</xdr:row>
      <xdr:rowOff>85670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638E462F-B7BC-48AD-ADC1-E718157360B2}"/>
            </a:ext>
          </a:extLst>
        </xdr:cNvPr>
        <xdr:cNvSpPr/>
      </xdr:nvSpPr>
      <xdr:spPr>
        <a:xfrm>
          <a:off x="4536992" y="8333298"/>
          <a:ext cx="3013020" cy="1840589"/>
        </a:xfrm>
        <a:prstGeom prst="roundRect">
          <a:avLst>
            <a:gd name="adj" fmla="val 5856"/>
          </a:avLst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>
              <a:solidFill>
                <a:schemeClr val="bg2">
                  <a:lumMod val="50000"/>
                </a:schemeClr>
              </a:solidFill>
              <a:latin typeface="Arial" panose="020B0604020202020204" pitchFamily="7" charset="0"/>
              <a:cs typeface="Arial" panose="020B0604020202020204" pitchFamily="7" charset="0"/>
            </a:rPr>
            <a:t>Secretária</a:t>
          </a:r>
          <a:r>
            <a:rPr lang="pt-BR" sz="1050" baseline="0">
              <a:solidFill>
                <a:schemeClr val="bg2">
                  <a:lumMod val="50000"/>
                </a:schemeClr>
              </a:solidFill>
              <a:latin typeface="Arial" panose="020B0604020202020204" pitchFamily="7" charset="0"/>
              <a:cs typeface="Arial" panose="020B0604020202020204" pitchFamily="7" charset="0"/>
            </a:rPr>
            <a:t> Mun. de Planejamento e Gestão</a:t>
          </a:r>
          <a:r>
            <a:rPr lang="pt-BR" sz="1050">
              <a:solidFill>
                <a:schemeClr val="bg2">
                  <a:lumMod val="50000"/>
                </a:schemeClr>
              </a:solidFill>
              <a:latin typeface="Arial" panose="020B0604020202020204" pitchFamily="7" charset="0"/>
              <a:cs typeface="Arial" panose="020B0604020202020204" pitchFamily="7" charset="0"/>
            </a:rPr>
            <a:t>:</a:t>
          </a:r>
        </a:p>
      </xdr:txBody>
    </xdr:sp>
    <xdr:clientData/>
  </xdr:twoCellAnchor>
  <xdr:twoCellAnchor editAs="oneCell">
    <xdr:from>
      <xdr:col>0</xdr:col>
      <xdr:colOff>201818</xdr:colOff>
      <xdr:row>2</xdr:row>
      <xdr:rowOff>87519</xdr:rowOff>
    </xdr:from>
    <xdr:to>
      <xdr:col>1</xdr:col>
      <xdr:colOff>1196340</xdr:colOff>
      <xdr:row>4</xdr:row>
      <xdr:rowOff>151189</xdr:rowOff>
    </xdr:to>
    <xdr:pic>
      <xdr:nvPicPr>
        <xdr:cNvPr id="5" name="Imagem 4" descr="Prefeitura Municipal de Castanhal">
          <a:extLst>
            <a:ext uri="{FF2B5EF4-FFF2-40B4-BE49-F238E27FC236}">
              <a16:creationId xmlns:a16="http://schemas.microsoft.com/office/drawing/2014/main" id="{02BF6A54-4440-4789-B673-D69D2C57C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18" y="639969"/>
          <a:ext cx="1350757" cy="1011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505239</xdr:colOff>
      <xdr:row>37</xdr:row>
      <xdr:rowOff>50801</xdr:rowOff>
    </xdr:from>
    <xdr:to>
      <xdr:col>8</xdr:col>
      <xdr:colOff>865201</xdr:colOff>
      <xdr:row>47</xdr:row>
      <xdr:rowOff>97156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40DFCB2F-114F-469B-B877-C2BF25C1C6FA}"/>
            </a:ext>
          </a:extLst>
        </xdr:cNvPr>
        <xdr:cNvSpPr/>
      </xdr:nvSpPr>
      <xdr:spPr>
        <a:xfrm>
          <a:off x="8150087" y="8316844"/>
          <a:ext cx="3159484" cy="1868529"/>
        </a:xfrm>
        <a:prstGeom prst="roundRect">
          <a:avLst>
            <a:gd name="adj" fmla="val 5856"/>
          </a:avLst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>
              <a:solidFill>
                <a:schemeClr val="bg2">
                  <a:lumMod val="50000"/>
                </a:schemeClr>
              </a:solidFill>
              <a:latin typeface="Arial" panose="020B0604020202020204" pitchFamily="7" charset="0"/>
              <a:cs typeface="Arial" panose="020B0604020202020204" pitchFamily="7" charset="0"/>
            </a:rPr>
            <a:t>Concordância</a:t>
          </a:r>
          <a:r>
            <a:rPr lang="pt-BR" sz="1050" baseline="0">
              <a:solidFill>
                <a:schemeClr val="bg2">
                  <a:lumMod val="50000"/>
                </a:schemeClr>
              </a:solidFill>
              <a:latin typeface="Arial" panose="020B0604020202020204" pitchFamily="7" charset="0"/>
              <a:cs typeface="Arial" panose="020B0604020202020204" pitchFamily="7" charset="0"/>
            </a:rPr>
            <a:t> do </a:t>
          </a:r>
          <a:r>
            <a:rPr lang="pt-BR" sz="1050">
              <a:solidFill>
                <a:schemeClr val="bg2">
                  <a:lumMod val="50000"/>
                </a:schemeClr>
              </a:solidFill>
              <a:latin typeface="Arial" panose="020B0604020202020204" pitchFamily="7" charset="0"/>
              <a:cs typeface="Arial" panose="020B0604020202020204" pitchFamily="7" charset="0"/>
            </a:rPr>
            <a:t>Responsável Técnico ALLIANCE CONSTRUTORA LTDA: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141312</xdr:colOff>
      <xdr:row>14</xdr:row>
      <xdr:rowOff>145677</xdr:rowOff>
    </xdr:from>
    <xdr:to>
      <xdr:col>2</xdr:col>
      <xdr:colOff>1692086</xdr:colOff>
      <xdr:row>19</xdr:row>
      <xdr:rowOff>201706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FAFE3AA1-2659-43C4-92B2-CCA42DE5B9E6}"/>
            </a:ext>
          </a:extLst>
        </xdr:cNvPr>
        <xdr:cNvSpPr/>
      </xdr:nvSpPr>
      <xdr:spPr>
        <a:xfrm>
          <a:off x="141312" y="28825452"/>
          <a:ext cx="3636749" cy="1103779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2033103</xdr:colOff>
      <xdr:row>14</xdr:row>
      <xdr:rowOff>145677</xdr:rowOff>
    </xdr:from>
    <xdr:to>
      <xdr:col>5</xdr:col>
      <xdr:colOff>593912</xdr:colOff>
      <xdr:row>20</xdr:row>
      <xdr:rowOff>11206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F70F1D0F-2074-40D1-A5D7-BAA4460EE4FD}"/>
            </a:ext>
          </a:extLst>
        </xdr:cNvPr>
        <xdr:cNvSpPr/>
      </xdr:nvSpPr>
      <xdr:spPr>
        <a:xfrm>
          <a:off x="4119078" y="28825452"/>
          <a:ext cx="4923509" cy="1122829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268942</xdr:colOff>
      <xdr:row>15</xdr:row>
      <xdr:rowOff>0</xdr:rowOff>
    </xdr:from>
    <xdr:to>
      <xdr:col>2</xdr:col>
      <xdr:colOff>974913</xdr:colOff>
      <xdr:row>15</xdr:row>
      <xdr:rowOff>179295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1174E2AF-945C-4710-B4F2-D571442DCE86}"/>
            </a:ext>
          </a:extLst>
        </xdr:cNvPr>
        <xdr:cNvSpPr txBox="1"/>
      </xdr:nvSpPr>
      <xdr:spPr>
        <a:xfrm>
          <a:off x="268942" y="28889325"/>
          <a:ext cx="2791946" cy="1792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FISCAL</a:t>
          </a:r>
          <a:r>
            <a:rPr lang="pt-BR" sz="12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DO CONTRATO</a:t>
          </a:r>
          <a:endParaRPr lang="pt-BR" sz="12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</xdr:col>
      <xdr:colOff>2124634</xdr:colOff>
      <xdr:row>15</xdr:row>
      <xdr:rowOff>0</xdr:rowOff>
    </xdr:from>
    <xdr:to>
      <xdr:col>5</xdr:col>
      <xdr:colOff>190499</xdr:colOff>
      <xdr:row>17</xdr:row>
      <xdr:rowOff>67235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C7695B0-B26B-4B15-A0F9-2D7074FD281C}"/>
            </a:ext>
          </a:extLst>
        </xdr:cNvPr>
        <xdr:cNvSpPr txBox="1"/>
      </xdr:nvSpPr>
      <xdr:spPr>
        <a:xfrm>
          <a:off x="4210609" y="28889325"/>
          <a:ext cx="4428565" cy="4863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SECRETÁRIA</a:t>
          </a:r>
          <a:r>
            <a:rPr lang="pt-BR" sz="12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MUNICIPAL DE PLANEJAMENTO E GESTÃO</a:t>
          </a:r>
          <a:endParaRPr lang="pt-BR" sz="12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0</xdr:col>
      <xdr:colOff>86282</xdr:colOff>
      <xdr:row>0</xdr:row>
      <xdr:rowOff>126626</xdr:rowOff>
    </xdr:from>
    <xdr:to>
      <xdr:col>2</xdr:col>
      <xdr:colOff>686963</xdr:colOff>
      <xdr:row>0</xdr:row>
      <xdr:rowOff>744890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1FCD0F1-D757-451E-87CD-D12974621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82" y="126626"/>
          <a:ext cx="2350480" cy="6277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u%20Drive/01.%20SEPLAGE/02.%20FISCALIZA&#199;&#213;ES/12.QUADRA%20COBERTA%20S&#195;O%20RAIMUNDO/PLANILHA%20M&#218;LTIPLA%20V3.0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MEMÓRIA DE 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 refreshError="1"/>
      <sheetData sheetId="1">
        <row r="22">
          <cell r="F22" t="str">
            <v>JOSÉ UGO COSTA</v>
          </cell>
        </row>
        <row r="23">
          <cell r="F23" t="str">
            <v>151956858-4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B1:X112"/>
  <sheetViews>
    <sheetView tabSelected="1" view="pageBreakPreview" zoomScale="70" zoomScaleNormal="85" zoomScaleSheetLayoutView="70" workbookViewId="0">
      <pane ySplit="10" topLeftCell="A11" activePane="bottomLeft" state="frozen"/>
      <selection pane="bottomLeft" activeCell="N104" sqref="N104"/>
    </sheetView>
  </sheetViews>
  <sheetFormatPr defaultColWidth="9.109375" defaultRowHeight="13.8" outlineLevelRow="1" x14ac:dyDescent="0.25"/>
  <cols>
    <col min="1" max="1" width="9.109375" style="10"/>
    <col min="2" max="2" width="10.88671875" style="9" bestFit="1" customWidth="1"/>
    <col min="3" max="3" width="7.109375" style="10" customWidth="1"/>
    <col min="4" max="4" width="7.33203125" style="54" bestFit="1" customWidth="1"/>
    <col min="5" max="5" width="10.5546875" style="10" customWidth="1"/>
    <col min="6" max="6" width="12.109375" style="10" customWidth="1"/>
    <col min="7" max="7" width="79.5546875" style="132" customWidth="1"/>
    <col min="8" max="8" width="6.33203125" style="10" bestFit="1" customWidth="1"/>
    <col min="9" max="9" width="9.5546875" style="10" customWidth="1"/>
    <col min="10" max="10" width="14.5546875" style="10" customWidth="1"/>
    <col min="11" max="11" width="14.5546875" style="10" bestFit="1" customWidth="1"/>
    <col min="12" max="12" width="11.44140625" style="9" customWidth="1"/>
    <col min="13" max="13" width="7.109375" style="13" bestFit="1" customWidth="1"/>
    <col min="14" max="14" width="15.109375" style="10" customWidth="1"/>
    <col min="15" max="15" width="9.88671875" style="10" customWidth="1"/>
    <col min="16" max="16" width="13.33203125" style="10" customWidth="1"/>
    <col min="17" max="17" width="8.109375" style="10" bestFit="1" customWidth="1"/>
    <col min="18" max="18" width="14.5546875" style="10" customWidth="1"/>
    <col min="19" max="19" width="17.109375" style="10" customWidth="1"/>
    <col min="20" max="20" width="13.5546875" style="10" customWidth="1"/>
    <col min="21" max="21" width="9.33203125" style="10" customWidth="1"/>
    <col min="22" max="22" width="0.33203125" style="10" customWidth="1"/>
    <col min="23" max="23" width="13.5546875" style="10" bestFit="1" customWidth="1"/>
    <col min="24" max="24" width="12.44140625" style="10" bestFit="1" customWidth="1"/>
    <col min="25" max="16384" width="9.109375" style="10"/>
  </cols>
  <sheetData>
    <row r="1" spans="2:24" ht="18.75" customHeight="1" x14ac:dyDescent="0.35">
      <c r="B1" s="20"/>
      <c r="C1" s="409"/>
      <c r="D1" s="410"/>
      <c r="E1" s="410"/>
      <c r="F1" s="411"/>
      <c r="G1" s="379" t="s">
        <v>72</v>
      </c>
      <c r="H1" s="380"/>
      <c r="I1" s="381"/>
      <c r="J1" s="429" t="s">
        <v>110</v>
      </c>
      <c r="K1" s="430"/>
      <c r="L1" s="430"/>
      <c r="M1" s="430"/>
      <c r="N1" s="430"/>
      <c r="O1" s="430"/>
      <c r="P1" s="431"/>
      <c r="Q1" s="421" t="s">
        <v>4</v>
      </c>
      <c r="R1" s="422"/>
      <c r="S1" s="423"/>
      <c r="T1" s="90" t="s">
        <v>54</v>
      </c>
      <c r="U1" s="14"/>
    </row>
    <row r="2" spans="2:24" ht="18" customHeight="1" x14ac:dyDescent="0.25">
      <c r="B2" s="20"/>
      <c r="C2" s="412"/>
      <c r="D2" s="413"/>
      <c r="E2" s="413"/>
      <c r="F2" s="414"/>
      <c r="G2" s="382"/>
      <c r="H2" s="383"/>
      <c r="I2" s="384"/>
      <c r="J2" s="426" t="s">
        <v>114</v>
      </c>
      <c r="K2" s="427"/>
      <c r="L2" s="427"/>
      <c r="M2" s="427"/>
      <c r="N2" s="427"/>
      <c r="O2" s="427"/>
      <c r="P2" s="428"/>
      <c r="Q2" s="407">
        <f>N10</f>
        <v>122146.81</v>
      </c>
      <c r="R2" s="408"/>
      <c r="S2" s="93">
        <f>Q2/O4</f>
        <v>0.36390529468175836</v>
      </c>
      <c r="T2" s="16"/>
      <c r="U2" s="18"/>
      <c r="W2" s="299"/>
    </row>
    <row r="3" spans="2:24" ht="18" x14ac:dyDescent="0.25">
      <c r="B3" s="20"/>
      <c r="C3" s="412"/>
      <c r="D3" s="413"/>
      <c r="E3" s="413"/>
      <c r="F3" s="414"/>
      <c r="G3" s="385" t="s">
        <v>58</v>
      </c>
      <c r="H3" s="386"/>
      <c r="I3" s="387"/>
      <c r="J3" s="401" t="s">
        <v>111</v>
      </c>
      <c r="K3" s="403"/>
      <c r="L3" s="433" t="s">
        <v>60</v>
      </c>
      <c r="M3" s="433"/>
      <c r="N3" s="88" t="s">
        <v>0</v>
      </c>
      <c r="O3" s="92" t="s">
        <v>61</v>
      </c>
      <c r="P3" s="15"/>
      <c r="Q3" s="424" t="s">
        <v>62</v>
      </c>
      <c r="R3" s="424"/>
      <c r="S3" s="424"/>
      <c r="T3" s="89" t="s">
        <v>64</v>
      </c>
      <c r="U3" s="15"/>
    </row>
    <row r="4" spans="2:24" ht="18" x14ac:dyDescent="0.25">
      <c r="B4" s="20"/>
      <c r="C4" s="412"/>
      <c r="D4" s="413"/>
      <c r="E4" s="413"/>
      <c r="F4" s="414"/>
      <c r="G4" s="388" t="s">
        <v>1</v>
      </c>
      <c r="H4" s="389"/>
      <c r="I4" s="390"/>
      <c r="J4" s="404" t="s">
        <v>112</v>
      </c>
      <c r="K4" s="404"/>
      <c r="L4" s="405" t="s">
        <v>113</v>
      </c>
      <c r="M4" s="405"/>
      <c r="N4" s="91">
        <v>0.28820000000000001</v>
      </c>
      <c r="O4" s="432">
        <v>335655.49</v>
      </c>
      <c r="P4" s="432"/>
      <c r="Q4" s="407">
        <f>P10</f>
        <v>28314.359999999997</v>
      </c>
      <c r="R4" s="408"/>
      <c r="S4" s="93">
        <f>Q4/O4</f>
        <v>8.4355420493792604E-2</v>
      </c>
      <c r="T4" s="141" t="s">
        <v>28</v>
      </c>
      <c r="U4" s="19"/>
      <c r="W4" s="299"/>
    </row>
    <row r="5" spans="2:24" ht="18" customHeight="1" x14ac:dyDescent="0.25">
      <c r="B5" s="20"/>
      <c r="C5" s="412"/>
      <c r="D5" s="413"/>
      <c r="E5" s="413"/>
      <c r="F5" s="414"/>
      <c r="G5" s="391" t="s">
        <v>59</v>
      </c>
      <c r="H5" s="392"/>
      <c r="I5" s="393"/>
      <c r="J5" s="401" t="s">
        <v>66</v>
      </c>
      <c r="K5" s="402"/>
      <c r="L5" s="402"/>
      <c r="M5" s="402"/>
      <c r="N5" s="402"/>
      <c r="O5" s="402"/>
      <c r="P5" s="403"/>
      <c r="Q5" s="421" t="s">
        <v>63</v>
      </c>
      <c r="R5" s="422"/>
      <c r="S5" s="423"/>
      <c r="T5" s="89" t="s">
        <v>65</v>
      </c>
      <c r="U5" s="15"/>
    </row>
    <row r="6" spans="2:24" ht="18" x14ac:dyDescent="0.25">
      <c r="B6" s="20"/>
      <c r="C6" s="415"/>
      <c r="D6" s="416"/>
      <c r="E6" s="416"/>
      <c r="F6" s="417"/>
      <c r="G6" s="394" t="s">
        <v>115</v>
      </c>
      <c r="H6" s="395"/>
      <c r="I6" s="396"/>
      <c r="J6" s="406" t="s">
        <v>116</v>
      </c>
      <c r="K6" s="406"/>
      <c r="L6" s="406"/>
      <c r="M6" s="406"/>
      <c r="N6" s="406"/>
      <c r="O6" s="406"/>
      <c r="P6" s="406"/>
      <c r="Q6" s="407">
        <f>N10-P10</f>
        <v>93832.45</v>
      </c>
      <c r="R6" s="408"/>
      <c r="S6" s="93">
        <f>Q6/O4</f>
        <v>0.27954987418796579</v>
      </c>
      <c r="T6" s="140">
        <f ca="1">TODAY()</f>
        <v>44998</v>
      </c>
      <c r="U6" s="15"/>
      <c r="W6" s="299">
        <f>O4+Q6</f>
        <v>429487.94</v>
      </c>
      <c r="X6" s="299"/>
    </row>
    <row r="7" spans="2:24" ht="3.75" customHeight="1" x14ac:dyDescent="0.25">
      <c r="B7" s="11"/>
      <c r="C7" s="397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9"/>
      <c r="U7" s="17"/>
    </row>
    <row r="8" spans="2:24" ht="15.6" x14ac:dyDescent="0.25">
      <c r="B8" s="378" t="s">
        <v>19</v>
      </c>
      <c r="C8" s="400" t="s">
        <v>73</v>
      </c>
      <c r="D8" s="400" t="s">
        <v>43</v>
      </c>
      <c r="E8" s="400" t="s">
        <v>44</v>
      </c>
      <c r="F8" s="400" t="s">
        <v>45</v>
      </c>
      <c r="G8" s="425" t="s">
        <v>46</v>
      </c>
      <c r="H8" s="400" t="s">
        <v>47</v>
      </c>
      <c r="I8" s="400"/>
      <c r="J8" s="400"/>
      <c r="K8" s="400"/>
      <c r="L8" s="400" t="s">
        <v>30</v>
      </c>
      <c r="M8" s="400" t="s">
        <v>48</v>
      </c>
      <c r="N8" s="400"/>
      <c r="O8" s="400" t="s">
        <v>67</v>
      </c>
      <c r="P8" s="400"/>
      <c r="Q8" s="418" t="s">
        <v>55</v>
      </c>
      <c r="R8" s="419"/>
      <c r="S8" s="419"/>
      <c r="T8" s="420"/>
      <c r="U8" s="32"/>
    </row>
    <row r="9" spans="2:24" ht="31.2" x14ac:dyDescent="0.3">
      <c r="B9" s="378"/>
      <c r="C9" s="400"/>
      <c r="D9" s="400"/>
      <c r="E9" s="400"/>
      <c r="F9" s="400"/>
      <c r="G9" s="425"/>
      <c r="H9" s="30" t="s">
        <v>5</v>
      </c>
      <c r="I9" s="30" t="s">
        <v>25</v>
      </c>
      <c r="J9" s="30" t="s">
        <v>35</v>
      </c>
      <c r="K9" s="30" t="s">
        <v>36</v>
      </c>
      <c r="L9" s="400"/>
      <c r="M9" s="30" t="s">
        <v>7</v>
      </c>
      <c r="N9" s="30" t="s">
        <v>8</v>
      </c>
      <c r="O9" s="30" t="s">
        <v>26</v>
      </c>
      <c r="P9" s="30" t="s">
        <v>27</v>
      </c>
      <c r="Q9" s="30" t="s">
        <v>25</v>
      </c>
      <c r="R9" s="30" t="s">
        <v>49</v>
      </c>
      <c r="S9" s="30" t="s">
        <v>6</v>
      </c>
      <c r="T9" s="30" t="s">
        <v>9</v>
      </c>
      <c r="U9" s="31"/>
      <c r="W9" s="299"/>
    </row>
    <row r="10" spans="2:24" s="25" customFormat="1" ht="15.6" x14ac:dyDescent="0.3">
      <c r="B10" s="21" t="s">
        <v>19</v>
      </c>
      <c r="C10" s="21"/>
      <c r="D10" s="51"/>
      <c r="E10" s="23"/>
      <c r="F10" s="23"/>
      <c r="G10" s="27" t="str">
        <f>J2</f>
        <v>REFORMA E AMPLIAÇÃO DA PRAÇA NO BAIRRO NOVO ESTRELA</v>
      </c>
      <c r="H10" s="26"/>
      <c r="I10" s="28"/>
      <c r="J10" s="28"/>
      <c r="K10" s="22">
        <f>SUBTOTAL(9,K11:K101)</f>
        <v>335655.49</v>
      </c>
      <c r="L10" s="125"/>
      <c r="M10" s="29"/>
      <c r="N10" s="22">
        <f>SUBTOTAL(9,N11:N101)</f>
        <v>122146.81</v>
      </c>
      <c r="O10" s="23"/>
      <c r="P10" s="22">
        <f>SUBTOTAL(9,P11:P101)</f>
        <v>28314.359999999997</v>
      </c>
      <c r="Q10" s="23"/>
      <c r="R10" s="22"/>
      <c r="S10" s="22">
        <f>SUBTOTAL(9,S11:S101)</f>
        <v>429487.94</v>
      </c>
      <c r="T10" s="24">
        <f>S10/S10</f>
        <v>1</v>
      </c>
      <c r="W10" s="300"/>
    </row>
    <row r="11" spans="2:24" s="48" customFormat="1" x14ac:dyDescent="0.25">
      <c r="B11" s="44" t="s">
        <v>19</v>
      </c>
      <c r="C11" s="4" t="str">
        <f t="shared" ref="C11:C14" si="0">IF(AND(B11="serviço",I11=0),"Novo",IF(AND(B11="serviço",Q11=I11),"NA",IF(AND(B11="serviço",Q11&gt;I11),"AC",IF(AND(B11="serviço",Q11&lt;I11),"DC","-"))))</f>
        <v>-</v>
      </c>
      <c r="D11" s="52">
        <v>1</v>
      </c>
      <c r="E11" s="45"/>
      <c r="F11" s="45"/>
      <c r="G11" s="129" t="s">
        <v>117</v>
      </c>
      <c r="H11" s="5"/>
      <c r="I11" s="6"/>
      <c r="J11" s="6"/>
      <c r="K11" s="7">
        <f>SUBTOTAL(9,K12:K12)</f>
        <v>233.9</v>
      </c>
      <c r="L11" s="44"/>
      <c r="M11" s="46"/>
      <c r="N11" s="7">
        <f>SUBTOTAL(9,N12:N12)</f>
        <v>0</v>
      </c>
      <c r="O11" s="45"/>
      <c r="P11" s="7">
        <f>SUBTOTAL(9,P12:P12)</f>
        <v>0</v>
      </c>
      <c r="Q11" s="45"/>
      <c r="R11" s="45"/>
      <c r="S11" s="7">
        <f>SUBTOTAL(9,S12:S12)</f>
        <v>233.9</v>
      </c>
      <c r="T11" s="55">
        <f t="shared" ref="T11:T12" si="1">S11/$S$10</f>
        <v>5.4460202072263079E-4</v>
      </c>
      <c r="U11" s="47"/>
    </row>
    <row r="12" spans="2:24" s="50" customFormat="1" outlineLevel="1" x14ac:dyDescent="0.3">
      <c r="B12" s="37" t="s">
        <v>20</v>
      </c>
      <c r="C12" s="49" t="str">
        <f t="shared" si="0"/>
        <v>NA</v>
      </c>
      <c r="D12" s="53" t="s">
        <v>11</v>
      </c>
      <c r="E12" s="37" t="s">
        <v>98</v>
      </c>
      <c r="F12" s="37">
        <v>157</v>
      </c>
      <c r="G12" s="33" t="s">
        <v>118</v>
      </c>
      <c r="H12" s="34" t="s">
        <v>37</v>
      </c>
      <c r="I12" s="35">
        <v>1</v>
      </c>
      <c r="J12" s="36">
        <v>233.9</v>
      </c>
      <c r="K12" s="38">
        <v>233.9</v>
      </c>
      <c r="L12" s="37"/>
      <c r="M12" s="40"/>
      <c r="N12" s="41">
        <f t="shared" ref="N12" si="2">ROUND((M12*IF(J12&gt;0,J12,L12)),2)</f>
        <v>0</v>
      </c>
      <c r="O12" s="39"/>
      <c r="P12" s="41">
        <f>ROUND((O12*IF(J12&gt;0,J12,L12)),2)</f>
        <v>0</v>
      </c>
      <c r="Q12" s="41">
        <f t="shared" ref="Q12:Q46" si="3">I12+M12-O12</f>
        <v>1</v>
      </c>
      <c r="R12" s="41">
        <f>IF(J12&gt;0,J12,L12)</f>
        <v>233.9</v>
      </c>
      <c r="S12" s="57">
        <f>K12+N12-P12</f>
        <v>233.9</v>
      </c>
      <c r="T12" s="42">
        <f t="shared" si="1"/>
        <v>5.4460202072263079E-4</v>
      </c>
    </row>
    <row r="13" spans="2:24" s="48" customFormat="1" x14ac:dyDescent="0.25">
      <c r="B13" s="44" t="s">
        <v>19</v>
      </c>
      <c r="C13" s="4" t="str">
        <f t="shared" si="0"/>
        <v>-</v>
      </c>
      <c r="D13" s="52">
        <v>2</v>
      </c>
      <c r="E13" s="44"/>
      <c r="F13" s="44"/>
      <c r="G13" s="129" t="s">
        <v>119</v>
      </c>
      <c r="H13" s="5"/>
      <c r="I13" s="5"/>
      <c r="J13" s="7"/>
      <c r="K13" s="7">
        <f>SUBTOTAL(9,K14:K14)</f>
        <v>17635.759999999998</v>
      </c>
      <c r="L13" s="127"/>
      <c r="M13" s="46"/>
      <c r="N13" s="7">
        <f>SUBTOTAL(9,N14:N14)</f>
        <v>0</v>
      </c>
      <c r="O13" s="45"/>
      <c r="P13" s="7">
        <f>SUBTOTAL(9,P14:P14)</f>
        <v>0</v>
      </c>
      <c r="Q13" s="8"/>
      <c r="R13" s="8"/>
      <c r="S13" s="7">
        <f>SUBTOTAL(9,S14:S14)</f>
        <v>17635.759999999998</v>
      </c>
      <c r="T13" s="55">
        <f t="shared" ref="T13:T46" si="4">S13/$S$10</f>
        <v>4.1062293856260548E-2</v>
      </c>
      <c r="U13" s="47"/>
    </row>
    <row r="14" spans="2:24" s="50" customFormat="1" ht="27.6" outlineLevel="1" x14ac:dyDescent="0.3">
      <c r="B14" s="37" t="s">
        <v>20</v>
      </c>
      <c r="C14" s="49" t="str">
        <f t="shared" si="0"/>
        <v>NA</v>
      </c>
      <c r="D14" s="53" t="s">
        <v>74</v>
      </c>
      <c r="E14" s="37" t="s">
        <v>98</v>
      </c>
      <c r="F14" s="142" t="s">
        <v>266</v>
      </c>
      <c r="G14" s="33" t="s">
        <v>120</v>
      </c>
      <c r="H14" s="34" t="s">
        <v>269</v>
      </c>
      <c r="I14" s="35">
        <v>1</v>
      </c>
      <c r="J14" s="36">
        <v>17635.759999999998</v>
      </c>
      <c r="K14" s="38">
        <v>17635.759999999998</v>
      </c>
      <c r="L14" s="126"/>
      <c r="M14" s="40"/>
      <c r="N14" s="41">
        <f>ROUND((C2*IF(J14&gt;0,J14,L14)),2)</f>
        <v>0</v>
      </c>
      <c r="O14" s="39"/>
      <c r="P14" s="41">
        <f t="shared" ref="P14:P44" si="5">ROUND((O14*IF(J14&gt;0,J14,L14)),2)</f>
        <v>0</v>
      </c>
      <c r="Q14" s="41">
        <f t="shared" si="3"/>
        <v>1</v>
      </c>
      <c r="R14" s="41">
        <f t="shared" ref="R14" si="6">IF(J14&gt;0,J14,L14)</f>
        <v>17635.759999999998</v>
      </c>
      <c r="S14" s="57">
        <f t="shared" ref="S14" si="7">K14+N14-P14</f>
        <v>17635.759999999998</v>
      </c>
      <c r="T14" s="42">
        <f t="shared" si="4"/>
        <v>4.1062293856260548E-2</v>
      </c>
      <c r="W14" s="56"/>
    </row>
    <row r="15" spans="2:24" s="48" customFormat="1" x14ac:dyDescent="0.25">
      <c r="B15" s="44" t="s">
        <v>19</v>
      </c>
      <c r="C15" s="4" t="str">
        <f t="shared" ref="C15:C19" si="8">IF(AND(B15="serviço",I15=0),"Novo",IF(AND(B15="serviço",Q15=I15),"NA",IF(AND(B15="serviço",Q15&gt;I15),"AC",IF(AND(B15="serviço",Q15&lt;I15),"DC","-"))))</f>
        <v>-</v>
      </c>
      <c r="D15" s="52">
        <v>3</v>
      </c>
      <c r="E15" s="44"/>
      <c r="F15" s="44"/>
      <c r="G15" s="130" t="s">
        <v>3</v>
      </c>
      <c r="H15" s="5"/>
      <c r="I15" s="5"/>
      <c r="J15" s="7"/>
      <c r="K15" s="7">
        <f>SUBTOTAL(9,K16:K19)</f>
        <v>15026.930000000002</v>
      </c>
      <c r="L15" s="127"/>
      <c r="M15" s="46"/>
      <c r="N15" s="7">
        <f>SUBTOTAL(9,N16:N19)</f>
        <v>0</v>
      </c>
      <c r="O15" s="45"/>
      <c r="P15" s="7">
        <f>SUBTOTAL(9,P16:P19)</f>
        <v>2621.69</v>
      </c>
      <c r="Q15" s="8"/>
      <c r="R15" s="8"/>
      <c r="S15" s="7">
        <f>SUBTOTAL(9,S16:S19)</f>
        <v>12405.240000000002</v>
      </c>
      <c r="T15" s="55">
        <f t="shared" si="4"/>
        <v>2.8883791242194139E-2</v>
      </c>
      <c r="U15" s="47"/>
    </row>
    <row r="16" spans="2:24" s="50" customFormat="1" outlineLevel="1" x14ac:dyDescent="0.3">
      <c r="B16" s="37" t="s">
        <v>20</v>
      </c>
      <c r="C16" s="49" t="str">
        <f t="shared" si="8"/>
        <v>NA</v>
      </c>
      <c r="D16" s="53" t="s">
        <v>76</v>
      </c>
      <c r="E16" s="37" t="s">
        <v>121</v>
      </c>
      <c r="F16" s="142" t="s">
        <v>268</v>
      </c>
      <c r="G16" s="33" t="s">
        <v>122</v>
      </c>
      <c r="H16" s="34" t="s">
        <v>99</v>
      </c>
      <c r="I16" s="35">
        <v>3</v>
      </c>
      <c r="J16" s="36">
        <v>162.72999999999999</v>
      </c>
      <c r="K16" s="38">
        <v>488.19</v>
      </c>
      <c r="L16" s="126"/>
      <c r="M16" s="40"/>
      <c r="N16" s="41">
        <f t="shared" ref="N16:N44" si="9">ROUND((M16*IF(J16&gt;0,J16,L16)),2)</f>
        <v>0</v>
      </c>
      <c r="O16" s="39"/>
      <c r="P16" s="41">
        <f t="shared" si="5"/>
        <v>0</v>
      </c>
      <c r="Q16" s="41">
        <f t="shared" si="3"/>
        <v>3</v>
      </c>
      <c r="R16" s="41">
        <f t="shared" ref="R16:R19" si="10">IF(J16&gt;0,J16,L16)</f>
        <v>162.72999999999999</v>
      </c>
      <c r="S16" s="57">
        <f t="shared" ref="S16:S19" si="11">K16+N16-P16</f>
        <v>488.19</v>
      </c>
      <c r="T16" s="42">
        <f t="shared" si="4"/>
        <v>1.1366791812594318E-3</v>
      </c>
    </row>
    <row r="17" spans="2:21" s="50" customFormat="1" outlineLevel="1" x14ac:dyDescent="0.3">
      <c r="B17" s="37" t="s">
        <v>20</v>
      </c>
      <c r="C17" s="49" t="str">
        <f t="shared" si="8"/>
        <v>NA</v>
      </c>
      <c r="D17" s="53" t="s">
        <v>77</v>
      </c>
      <c r="E17" s="37" t="s">
        <v>98</v>
      </c>
      <c r="F17" s="142" t="s">
        <v>267</v>
      </c>
      <c r="G17" s="33" t="s">
        <v>123</v>
      </c>
      <c r="H17" s="34" t="s">
        <v>270</v>
      </c>
      <c r="I17" s="35">
        <v>3226.4</v>
      </c>
      <c r="J17" s="36">
        <v>3.54</v>
      </c>
      <c r="K17" s="38">
        <v>11421.45</v>
      </c>
      <c r="L17" s="126"/>
      <c r="M17" s="40"/>
      <c r="N17" s="41">
        <f t="shared" si="9"/>
        <v>0</v>
      </c>
      <c r="O17" s="39"/>
      <c r="P17" s="41">
        <f t="shared" si="5"/>
        <v>0</v>
      </c>
      <c r="Q17" s="41">
        <f t="shared" si="3"/>
        <v>3226.4</v>
      </c>
      <c r="R17" s="41">
        <f t="shared" si="10"/>
        <v>3.54</v>
      </c>
      <c r="S17" s="57">
        <f t="shared" si="11"/>
        <v>11421.45</v>
      </c>
      <c r="T17" s="42">
        <f t="shared" si="4"/>
        <v>2.6593179775897785E-2</v>
      </c>
    </row>
    <row r="18" spans="2:21" s="50" customFormat="1" outlineLevel="1" x14ac:dyDescent="0.3">
      <c r="B18" s="37" t="s">
        <v>20</v>
      </c>
      <c r="C18" s="49" t="str">
        <f t="shared" si="8"/>
        <v>NA</v>
      </c>
      <c r="D18" s="53" t="s">
        <v>79</v>
      </c>
      <c r="E18" s="37" t="s">
        <v>121</v>
      </c>
      <c r="F18" s="37">
        <v>180299</v>
      </c>
      <c r="G18" s="33" t="s">
        <v>124</v>
      </c>
      <c r="H18" s="34" t="s">
        <v>271</v>
      </c>
      <c r="I18" s="35">
        <v>1</v>
      </c>
      <c r="J18" s="36">
        <v>495.6</v>
      </c>
      <c r="K18" s="38">
        <v>495.6</v>
      </c>
      <c r="L18" s="126"/>
      <c r="M18" s="43"/>
      <c r="N18" s="41">
        <f t="shared" si="9"/>
        <v>0</v>
      </c>
      <c r="O18" s="39"/>
      <c r="P18" s="41">
        <f t="shared" si="5"/>
        <v>0</v>
      </c>
      <c r="Q18" s="41">
        <f t="shared" si="3"/>
        <v>1</v>
      </c>
      <c r="R18" s="41">
        <f t="shared" si="10"/>
        <v>495.6</v>
      </c>
      <c r="S18" s="57">
        <f t="shared" si="11"/>
        <v>495.6</v>
      </c>
      <c r="T18" s="42">
        <f t="shared" si="4"/>
        <v>1.153932285036921E-3</v>
      </c>
    </row>
    <row r="19" spans="2:21" s="50" customFormat="1" outlineLevel="1" x14ac:dyDescent="0.3">
      <c r="B19" s="37" t="s">
        <v>20</v>
      </c>
      <c r="C19" s="543" t="str">
        <f t="shared" si="8"/>
        <v>DC</v>
      </c>
      <c r="D19" s="544" t="s">
        <v>80</v>
      </c>
      <c r="E19" s="545" t="s">
        <v>13</v>
      </c>
      <c r="F19" s="545">
        <v>98458</v>
      </c>
      <c r="G19" s="546" t="s">
        <v>125</v>
      </c>
      <c r="H19" s="547" t="s">
        <v>99</v>
      </c>
      <c r="I19" s="35">
        <v>22.07</v>
      </c>
      <c r="J19" s="36">
        <v>118.79</v>
      </c>
      <c r="K19" s="548">
        <v>2621.69</v>
      </c>
      <c r="L19" s="36"/>
      <c r="M19" s="549"/>
      <c r="N19" s="550">
        <f t="shared" si="9"/>
        <v>0</v>
      </c>
      <c r="O19" s="551">
        <v>22.07</v>
      </c>
      <c r="P19" s="550">
        <v>2621.69</v>
      </c>
      <c r="Q19" s="550">
        <f t="shared" si="3"/>
        <v>0</v>
      </c>
      <c r="R19" s="550">
        <f t="shared" si="10"/>
        <v>118.79</v>
      </c>
      <c r="S19" s="548">
        <f t="shared" si="11"/>
        <v>0</v>
      </c>
      <c r="T19" s="552">
        <f t="shared" si="4"/>
        <v>0</v>
      </c>
    </row>
    <row r="20" spans="2:21" s="48" customFormat="1" x14ac:dyDescent="0.25">
      <c r="B20" s="44" t="s">
        <v>19</v>
      </c>
      <c r="C20" s="4" t="str">
        <f t="shared" ref="C20:C51" si="12">IF(AND(B20="serviço",I20=0),"Novo",IF(AND(B20="serviço",Q20=I20),"NA",IF(AND(B20="serviço",Q20&gt;I20),"AC",IF(AND(B20="serviço",Q20&lt;I20),"DC","-"))))</f>
        <v>-</v>
      </c>
      <c r="D20" s="52">
        <v>4</v>
      </c>
      <c r="E20" s="44"/>
      <c r="F20" s="44"/>
      <c r="G20" s="130" t="s">
        <v>126</v>
      </c>
      <c r="H20" s="5"/>
      <c r="I20" s="5"/>
      <c r="J20" s="7"/>
      <c r="K20" s="7">
        <f>SUBTOTAL(9,K21:K26)</f>
        <v>12042.51</v>
      </c>
      <c r="L20" s="127"/>
      <c r="M20" s="46"/>
      <c r="N20" s="7">
        <f>SUBTOTAL(9,N21:N26)</f>
        <v>110935.72</v>
      </c>
      <c r="O20" s="45"/>
      <c r="P20" s="7">
        <f>SUBTOTAL(9,P21:P26)</f>
        <v>0</v>
      </c>
      <c r="Q20" s="8"/>
      <c r="R20" s="8"/>
      <c r="S20" s="7">
        <f>SUBTOTAL(9,S21:S26)</f>
        <v>122978.23</v>
      </c>
      <c r="T20" s="55">
        <f t="shared" si="4"/>
        <v>0.28633686431334948</v>
      </c>
      <c r="U20" s="47"/>
    </row>
    <row r="21" spans="2:21" s="105" customFormat="1" ht="14.4" outlineLevel="1" x14ac:dyDescent="0.3">
      <c r="B21" s="95" t="s">
        <v>19</v>
      </c>
      <c r="C21" s="96" t="str">
        <f t="shared" si="12"/>
        <v>-</v>
      </c>
      <c r="D21" s="97" t="s">
        <v>83</v>
      </c>
      <c r="E21" s="98"/>
      <c r="F21" s="98"/>
      <c r="G21" s="107" t="s">
        <v>52</v>
      </c>
      <c r="H21" s="99"/>
      <c r="I21" s="99"/>
      <c r="J21" s="100"/>
      <c r="K21" s="100">
        <f>SUBTOTAL(9,K22:K23)</f>
        <v>2625.69</v>
      </c>
      <c r="L21" s="128"/>
      <c r="M21" s="102"/>
      <c r="N21" s="100">
        <f>SUBTOTAL(9,N22:N23)</f>
        <v>0</v>
      </c>
      <c r="O21" s="101"/>
      <c r="P21" s="100">
        <f>SUBTOTAL(9,P22:P23)</f>
        <v>0</v>
      </c>
      <c r="Q21" s="103"/>
      <c r="R21" s="103"/>
      <c r="S21" s="100">
        <f>SUBTOTAL(9,S22:S23)</f>
        <v>2625.69</v>
      </c>
      <c r="T21" s="104">
        <f t="shared" si="4"/>
        <v>6.1135360401505107E-3</v>
      </c>
    </row>
    <row r="22" spans="2:21" s="50" customFormat="1" outlineLevel="1" x14ac:dyDescent="0.3">
      <c r="B22" s="37" t="s">
        <v>20</v>
      </c>
      <c r="C22" s="49" t="str">
        <f t="shared" si="12"/>
        <v>NA</v>
      </c>
      <c r="D22" s="53" t="s">
        <v>287</v>
      </c>
      <c r="E22" s="37" t="s">
        <v>121</v>
      </c>
      <c r="F22" s="142" t="s">
        <v>127</v>
      </c>
      <c r="G22" s="33" t="s">
        <v>129</v>
      </c>
      <c r="H22" s="34" t="s">
        <v>100</v>
      </c>
      <c r="I22" s="35">
        <v>34.44</v>
      </c>
      <c r="J22" s="36">
        <v>39.49</v>
      </c>
      <c r="K22" s="38">
        <v>1360.03</v>
      </c>
      <c r="L22" s="126"/>
      <c r="M22" s="43"/>
      <c r="N22" s="41">
        <f t="shared" ref="N22:N23" si="13">ROUND((M22*IF(J22&gt;0,J22,L22)),2)</f>
        <v>0</v>
      </c>
      <c r="O22" s="39"/>
      <c r="P22" s="41">
        <f t="shared" ref="P22:P23" si="14">ROUND((O22*IF(J22&gt;0,J22,L22)),2)</f>
        <v>0</v>
      </c>
      <c r="Q22" s="41">
        <f t="shared" si="3"/>
        <v>34.44</v>
      </c>
      <c r="R22" s="41">
        <f t="shared" ref="R22:R23" si="15">IF(J22&gt;0,J22,L22)</f>
        <v>39.49</v>
      </c>
      <c r="S22" s="57">
        <f t="shared" ref="S22:S23" si="16">K22+N22-P22</f>
        <v>1360.03</v>
      </c>
      <c r="T22" s="42">
        <f t="shared" si="4"/>
        <v>3.1666314076246238E-3</v>
      </c>
    </row>
    <row r="23" spans="2:21" s="50" customFormat="1" outlineLevel="1" x14ac:dyDescent="0.3">
      <c r="B23" s="37" t="s">
        <v>20</v>
      </c>
      <c r="C23" s="49" t="str">
        <f t="shared" si="12"/>
        <v>NA</v>
      </c>
      <c r="D23" s="53" t="s">
        <v>442</v>
      </c>
      <c r="E23" s="37" t="s">
        <v>121</v>
      </c>
      <c r="F23" s="142" t="s">
        <v>128</v>
      </c>
      <c r="G23" s="33" t="s">
        <v>134</v>
      </c>
      <c r="H23" s="34" t="s">
        <v>100</v>
      </c>
      <c r="I23" s="35">
        <v>14.17</v>
      </c>
      <c r="J23" s="36">
        <v>89.32</v>
      </c>
      <c r="K23" s="38">
        <v>1265.6600000000001</v>
      </c>
      <c r="L23" s="126"/>
      <c r="M23" s="43"/>
      <c r="N23" s="41">
        <f t="shared" si="13"/>
        <v>0</v>
      </c>
      <c r="O23" s="39"/>
      <c r="P23" s="41">
        <f t="shared" si="14"/>
        <v>0</v>
      </c>
      <c r="Q23" s="41">
        <f t="shared" si="3"/>
        <v>14.17</v>
      </c>
      <c r="R23" s="41">
        <f t="shared" si="15"/>
        <v>89.32</v>
      </c>
      <c r="S23" s="57">
        <f t="shared" si="16"/>
        <v>1265.6600000000001</v>
      </c>
      <c r="T23" s="42">
        <f t="shared" si="4"/>
        <v>2.9469046325258869E-3</v>
      </c>
    </row>
    <row r="24" spans="2:21" s="105" customFormat="1" ht="14.4" outlineLevel="1" x14ac:dyDescent="0.3">
      <c r="B24" s="95" t="s">
        <v>19</v>
      </c>
      <c r="C24" s="96" t="str">
        <f t="shared" ref="C24:C26" si="17">IF(AND(B24="serviço",I24=0),"Novo",IF(AND(B24="serviço",Q24=I24),"NA",IF(AND(B24="serviço",Q24&gt;I24),"AC",IF(AND(B24="serviço",Q24&lt;I24),"DC","-"))))</f>
        <v>-</v>
      </c>
      <c r="D24" s="97" t="s">
        <v>84</v>
      </c>
      <c r="E24" s="98"/>
      <c r="F24" s="98"/>
      <c r="G24" s="107" t="s">
        <v>131</v>
      </c>
      <c r="H24" s="99"/>
      <c r="I24" s="99"/>
      <c r="J24" s="100"/>
      <c r="K24" s="100">
        <f>SUBTOTAL(9,K25:K26)</f>
        <v>9416.82</v>
      </c>
      <c r="L24" s="128"/>
      <c r="M24" s="102"/>
      <c r="N24" s="100">
        <f>SUBTOTAL(9,N25:N26)</f>
        <v>110935.72</v>
      </c>
      <c r="O24" s="101"/>
      <c r="P24" s="100">
        <f>SUBTOTAL(9,P25:P26)</f>
        <v>0</v>
      </c>
      <c r="Q24" s="103"/>
      <c r="R24" s="103"/>
      <c r="S24" s="100">
        <f>SUBTOTAL(9,S25:S26)</f>
        <v>120352.54000000001</v>
      </c>
      <c r="T24" s="104">
        <f t="shared" ref="T24:T26" si="18">S24/$S$10</f>
        <v>0.28022332827319901</v>
      </c>
    </row>
    <row r="25" spans="2:21" s="50" customFormat="1" outlineLevel="1" x14ac:dyDescent="0.3">
      <c r="B25" s="37" t="s">
        <v>20</v>
      </c>
      <c r="C25" s="49" t="str">
        <f t="shared" si="17"/>
        <v>NA</v>
      </c>
      <c r="D25" s="53" t="s">
        <v>293</v>
      </c>
      <c r="E25" s="37" t="s">
        <v>13</v>
      </c>
      <c r="F25" s="142" t="s">
        <v>132</v>
      </c>
      <c r="G25" s="33" t="s">
        <v>101</v>
      </c>
      <c r="H25" s="34" t="s">
        <v>100</v>
      </c>
      <c r="I25" s="35">
        <v>52.68</v>
      </c>
      <c r="J25" s="36">
        <v>31.57</v>
      </c>
      <c r="K25" s="38">
        <v>1663.1</v>
      </c>
      <c r="L25" s="126"/>
      <c r="M25" s="43"/>
      <c r="N25" s="41">
        <f t="shared" ref="N25:N26" si="19">ROUND((M25*IF(J25&gt;0,J25,L25)),2)</f>
        <v>0</v>
      </c>
      <c r="O25" s="39"/>
      <c r="P25" s="41">
        <f t="shared" ref="P25:P26" si="20">ROUND((O25*IF(J25&gt;0,J25,L25)),2)</f>
        <v>0</v>
      </c>
      <c r="Q25" s="41">
        <f t="shared" ref="Q25:Q26" si="21">I25+M25-O25</f>
        <v>52.68</v>
      </c>
      <c r="R25" s="41">
        <f t="shared" ref="R25:R26" si="22">IF(J25&gt;0,J25,L25)</f>
        <v>31.57</v>
      </c>
      <c r="S25" s="57">
        <f t="shared" ref="S25:S26" si="23">K25+N25-P25</f>
        <v>1663.1</v>
      </c>
      <c r="T25" s="42">
        <f t="shared" si="18"/>
        <v>3.8722856804780125E-3</v>
      </c>
    </row>
    <row r="26" spans="2:21" s="50" customFormat="1" ht="27.6" outlineLevel="1" x14ac:dyDescent="0.3">
      <c r="B26" s="37" t="s">
        <v>20</v>
      </c>
      <c r="C26" s="49" t="str">
        <f t="shared" si="17"/>
        <v>AC</v>
      </c>
      <c r="D26" s="53" t="s">
        <v>446</v>
      </c>
      <c r="E26" s="37" t="s">
        <v>13</v>
      </c>
      <c r="F26" s="142" t="s">
        <v>133</v>
      </c>
      <c r="G26" s="33" t="s">
        <v>130</v>
      </c>
      <c r="H26" s="34" t="s">
        <v>100</v>
      </c>
      <c r="I26" s="35">
        <v>112.88</v>
      </c>
      <c r="J26" s="36">
        <v>68.69</v>
      </c>
      <c r="K26" s="38">
        <v>7753.72</v>
      </c>
      <c r="L26" s="126"/>
      <c r="M26" s="43">
        <v>1615.02</v>
      </c>
      <c r="N26" s="41">
        <f t="shared" si="19"/>
        <v>110935.72</v>
      </c>
      <c r="O26" s="39"/>
      <c r="P26" s="41">
        <f t="shared" si="20"/>
        <v>0</v>
      </c>
      <c r="Q26" s="41">
        <f t="shared" si="21"/>
        <v>1727.9</v>
      </c>
      <c r="R26" s="41">
        <f t="shared" si="22"/>
        <v>68.69</v>
      </c>
      <c r="S26" s="57">
        <f t="shared" si="23"/>
        <v>118689.44</v>
      </c>
      <c r="T26" s="42">
        <f t="shared" si="18"/>
        <v>0.27635104259272097</v>
      </c>
    </row>
    <row r="27" spans="2:21" s="48" customFormat="1" x14ac:dyDescent="0.25">
      <c r="B27" s="44" t="s">
        <v>19</v>
      </c>
      <c r="C27" s="4" t="str">
        <f t="shared" si="12"/>
        <v>-</v>
      </c>
      <c r="D27" s="52">
        <v>5</v>
      </c>
      <c r="E27" s="44"/>
      <c r="F27" s="44"/>
      <c r="G27" s="130" t="s">
        <v>75</v>
      </c>
      <c r="H27" s="5"/>
      <c r="I27" s="5"/>
      <c r="J27" s="7"/>
      <c r="K27" s="7">
        <f>SUBTOTAL(9,K28:K34)</f>
        <v>2798.48</v>
      </c>
      <c r="L27" s="127"/>
      <c r="M27" s="46"/>
      <c r="N27" s="7">
        <f>SUBTOTAL(9,N28:N34)</f>
        <v>0</v>
      </c>
      <c r="O27" s="45"/>
      <c r="P27" s="7">
        <f>SUBTOTAL(9,P28:P34)</f>
        <v>0</v>
      </c>
      <c r="Q27" s="8"/>
      <c r="R27" s="8"/>
      <c r="S27" s="7">
        <f>SUBTOTAL(9,S28:S34)</f>
        <v>2798.48</v>
      </c>
      <c r="T27" s="55">
        <f t="shared" si="4"/>
        <v>6.5158523426757922E-3</v>
      </c>
      <c r="U27" s="47"/>
    </row>
    <row r="28" spans="2:21" s="105" customFormat="1" ht="14.4" outlineLevel="1" x14ac:dyDescent="0.3">
      <c r="B28" s="95" t="s">
        <v>19</v>
      </c>
      <c r="C28" s="96" t="str">
        <f t="shared" ref="C28:C34" si="24">IF(AND(B28="serviço",I28=0),"Novo",IF(AND(B28="serviço",Q28=I28),"NA",IF(AND(B28="serviço",Q28&gt;I28),"AC",IF(AND(B28="serviço",Q28&lt;I28),"DC","-"))))</f>
        <v>-</v>
      </c>
      <c r="D28" s="97" t="s">
        <v>85</v>
      </c>
      <c r="E28" s="98"/>
      <c r="F28" s="98"/>
      <c r="G28" s="107" t="s">
        <v>141</v>
      </c>
      <c r="H28" s="99"/>
      <c r="I28" s="99"/>
      <c r="J28" s="100"/>
      <c r="K28" s="100">
        <f>SUBTOTAL(9,K29:K34)</f>
        <v>2798.48</v>
      </c>
      <c r="L28" s="128"/>
      <c r="M28" s="102"/>
      <c r="N28" s="100">
        <f>SUBTOTAL(9,N29:N34)</f>
        <v>0</v>
      </c>
      <c r="O28" s="101"/>
      <c r="P28" s="100">
        <f>SUBTOTAL(9,P29:P34)</f>
        <v>0</v>
      </c>
      <c r="Q28" s="103"/>
      <c r="R28" s="103"/>
      <c r="S28" s="100">
        <f>SUBTOTAL(9,S29:S34)</f>
        <v>2798.48</v>
      </c>
      <c r="T28" s="104">
        <f t="shared" ref="T28:T34" si="25">S28/$S$10</f>
        <v>6.5158523426757922E-3</v>
      </c>
    </row>
    <row r="29" spans="2:21" s="50" customFormat="1" ht="27.6" outlineLevel="1" x14ac:dyDescent="0.3">
      <c r="B29" s="37" t="s">
        <v>20</v>
      </c>
      <c r="C29" s="49" t="str">
        <f t="shared" si="24"/>
        <v>NA</v>
      </c>
      <c r="D29" s="53" t="s">
        <v>135</v>
      </c>
      <c r="E29" s="37" t="s">
        <v>13</v>
      </c>
      <c r="F29" s="37">
        <v>94965</v>
      </c>
      <c r="G29" s="33" t="s">
        <v>142</v>
      </c>
      <c r="H29" s="34" t="s">
        <v>100</v>
      </c>
      <c r="I29" s="35">
        <v>1.5</v>
      </c>
      <c r="J29" s="36">
        <v>562.72</v>
      </c>
      <c r="K29" s="38">
        <v>844.08</v>
      </c>
      <c r="L29" s="126"/>
      <c r="M29" s="40"/>
      <c r="N29" s="41">
        <f t="shared" ref="N29:N34" si="26">ROUND((M29*IF(J29&gt;0,J29,L29)),2)</f>
        <v>0</v>
      </c>
      <c r="O29" s="39"/>
      <c r="P29" s="41">
        <f t="shared" ref="P29:P34" si="27">ROUND((O29*IF(J29&gt;0,J29,L29)),2)</f>
        <v>0</v>
      </c>
      <c r="Q29" s="41">
        <f t="shared" ref="Q29:Q34" si="28">I29+M29-O29</f>
        <v>1.5</v>
      </c>
      <c r="R29" s="41">
        <f t="shared" ref="R29:R34" si="29">IF(J29&gt;0,J29,L29)</f>
        <v>562.72</v>
      </c>
      <c r="S29" s="57">
        <f t="shared" ref="S29:S34" si="30">K29+N29-P29</f>
        <v>844.08</v>
      </c>
      <c r="T29" s="42">
        <f t="shared" si="25"/>
        <v>1.9653171169369738E-3</v>
      </c>
    </row>
    <row r="30" spans="2:21" s="50" customFormat="1" ht="27.6" outlineLevel="1" x14ac:dyDescent="0.3">
      <c r="B30" s="37" t="s">
        <v>20</v>
      </c>
      <c r="C30" s="49" t="str">
        <f t="shared" si="24"/>
        <v>NA</v>
      </c>
      <c r="D30" s="53" t="s">
        <v>136</v>
      </c>
      <c r="E30" s="37" t="s">
        <v>13</v>
      </c>
      <c r="F30" s="37">
        <v>103670</v>
      </c>
      <c r="G30" s="33" t="s">
        <v>143</v>
      </c>
      <c r="H30" s="34" t="s">
        <v>100</v>
      </c>
      <c r="I30" s="35">
        <v>1.5</v>
      </c>
      <c r="J30" s="36">
        <v>221.46</v>
      </c>
      <c r="K30" s="38">
        <v>332.19</v>
      </c>
      <c r="L30" s="126"/>
      <c r="M30" s="43"/>
      <c r="N30" s="41">
        <f t="shared" si="26"/>
        <v>0</v>
      </c>
      <c r="O30" s="39"/>
      <c r="P30" s="41">
        <f t="shared" si="27"/>
        <v>0</v>
      </c>
      <c r="Q30" s="41">
        <f t="shared" si="28"/>
        <v>1.5</v>
      </c>
      <c r="R30" s="41">
        <f t="shared" si="29"/>
        <v>221.46</v>
      </c>
      <c r="S30" s="57">
        <f t="shared" si="30"/>
        <v>332.19</v>
      </c>
      <c r="T30" s="42">
        <f t="shared" si="25"/>
        <v>7.7345594383860931E-4</v>
      </c>
    </row>
    <row r="31" spans="2:21" s="50" customFormat="1" ht="27.6" outlineLevel="1" x14ac:dyDescent="0.3">
      <c r="B31" s="37" t="s">
        <v>20</v>
      </c>
      <c r="C31" s="49" t="str">
        <f t="shared" si="24"/>
        <v>NA</v>
      </c>
      <c r="D31" s="53" t="s">
        <v>137</v>
      </c>
      <c r="E31" s="37" t="s">
        <v>13</v>
      </c>
      <c r="F31" s="37">
        <v>96534</v>
      </c>
      <c r="G31" s="33" t="s">
        <v>144</v>
      </c>
      <c r="H31" s="34" t="s">
        <v>99</v>
      </c>
      <c r="I31" s="35">
        <v>6</v>
      </c>
      <c r="J31" s="36">
        <v>78.510000000000005</v>
      </c>
      <c r="K31" s="38">
        <v>471.06</v>
      </c>
      <c r="L31" s="126"/>
      <c r="M31" s="40"/>
      <c r="N31" s="41">
        <f t="shared" si="26"/>
        <v>0</v>
      </c>
      <c r="O31" s="39"/>
      <c r="P31" s="41">
        <f t="shared" si="27"/>
        <v>0</v>
      </c>
      <c r="Q31" s="41">
        <f t="shared" si="28"/>
        <v>6</v>
      </c>
      <c r="R31" s="41">
        <f t="shared" si="29"/>
        <v>78.510000000000005</v>
      </c>
      <c r="S31" s="57">
        <f t="shared" si="30"/>
        <v>471.06</v>
      </c>
      <c r="T31" s="42">
        <f t="shared" si="25"/>
        <v>1.0967944757657223E-3</v>
      </c>
    </row>
    <row r="32" spans="2:21" s="50" customFormat="1" ht="27.6" outlineLevel="1" x14ac:dyDescent="0.3">
      <c r="B32" s="37" t="s">
        <v>20</v>
      </c>
      <c r="C32" s="49" t="str">
        <f t="shared" si="24"/>
        <v>NA</v>
      </c>
      <c r="D32" s="53" t="s">
        <v>138</v>
      </c>
      <c r="E32" s="37" t="s">
        <v>13</v>
      </c>
      <c r="F32" s="37">
        <v>96619</v>
      </c>
      <c r="G32" s="33" t="s">
        <v>145</v>
      </c>
      <c r="H32" s="34" t="s">
        <v>99</v>
      </c>
      <c r="I32" s="35">
        <v>14.73</v>
      </c>
      <c r="J32" s="36">
        <v>31.81</v>
      </c>
      <c r="K32" s="38">
        <v>468.56</v>
      </c>
      <c r="L32" s="126"/>
      <c r="M32" s="43"/>
      <c r="N32" s="41">
        <f t="shared" si="26"/>
        <v>0</v>
      </c>
      <c r="O32" s="39"/>
      <c r="P32" s="41">
        <f t="shared" si="27"/>
        <v>0</v>
      </c>
      <c r="Q32" s="41">
        <f t="shared" si="28"/>
        <v>14.73</v>
      </c>
      <c r="R32" s="41">
        <f t="shared" si="29"/>
        <v>31.81</v>
      </c>
      <c r="S32" s="57">
        <f t="shared" si="30"/>
        <v>468.56</v>
      </c>
      <c r="T32" s="42">
        <f t="shared" si="25"/>
        <v>1.0909735905506451E-3</v>
      </c>
    </row>
    <row r="33" spans="2:21" s="50" customFormat="1" ht="27.6" outlineLevel="1" x14ac:dyDescent="0.3">
      <c r="B33" s="37" t="s">
        <v>20</v>
      </c>
      <c r="C33" s="49" t="str">
        <f t="shared" si="24"/>
        <v>NA</v>
      </c>
      <c r="D33" s="53" t="s">
        <v>139</v>
      </c>
      <c r="E33" s="37" t="s">
        <v>13</v>
      </c>
      <c r="F33" s="37">
        <v>96544</v>
      </c>
      <c r="G33" s="33" t="s">
        <v>146</v>
      </c>
      <c r="H33" s="34" t="s">
        <v>38</v>
      </c>
      <c r="I33" s="35">
        <v>5.5</v>
      </c>
      <c r="J33" s="36">
        <v>14.72</v>
      </c>
      <c r="K33" s="38">
        <v>80.959999999999994</v>
      </c>
      <c r="L33" s="126"/>
      <c r="M33" s="40"/>
      <c r="N33" s="41">
        <f t="shared" si="26"/>
        <v>0</v>
      </c>
      <c r="O33" s="39"/>
      <c r="P33" s="41">
        <f t="shared" si="27"/>
        <v>0</v>
      </c>
      <c r="Q33" s="41">
        <f t="shared" si="28"/>
        <v>5.5</v>
      </c>
      <c r="R33" s="41">
        <f t="shared" si="29"/>
        <v>14.72</v>
      </c>
      <c r="S33" s="57">
        <f t="shared" si="30"/>
        <v>80.959999999999994</v>
      </c>
      <c r="T33" s="42">
        <f t="shared" si="25"/>
        <v>1.8850354680506278E-4</v>
      </c>
    </row>
    <row r="34" spans="2:21" s="50" customFormat="1" ht="27.6" outlineLevel="1" x14ac:dyDescent="0.3">
      <c r="B34" s="37" t="s">
        <v>20</v>
      </c>
      <c r="C34" s="49" t="str">
        <f t="shared" si="24"/>
        <v>NA</v>
      </c>
      <c r="D34" s="53" t="s">
        <v>140</v>
      </c>
      <c r="E34" s="37" t="s">
        <v>13</v>
      </c>
      <c r="F34" s="37">
        <v>96544</v>
      </c>
      <c r="G34" s="33" t="s">
        <v>147</v>
      </c>
      <c r="H34" s="34" t="s">
        <v>38</v>
      </c>
      <c r="I34" s="35">
        <v>45.1</v>
      </c>
      <c r="J34" s="36">
        <v>13.34</v>
      </c>
      <c r="K34" s="38">
        <v>601.63</v>
      </c>
      <c r="L34" s="126"/>
      <c r="M34" s="43"/>
      <c r="N34" s="41">
        <f t="shared" si="26"/>
        <v>0</v>
      </c>
      <c r="O34" s="39"/>
      <c r="P34" s="41">
        <f t="shared" si="27"/>
        <v>0</v>
      </c>
      <c r="Q34" s="41">
        <f t="shared" si="28"/>
        <v>45.1</v>
      </c>
      <c r="R34" s="41">
        <f t="shared" si="29"/>
        <v>13.34</v>
      </c>
      <c r="S34" s="57">
        <f t="shared" si="30"/>
        <v>601.63</v>
      </c>
      <c r="T34" s="42">
        <f t="shared" si="25"/>
        <v>1.4008076687787787E-3</v>
      </c>
    </row>
    <row r="35" spans="2:21" s="48" customFormat="1" x14ac:dyDescent="0.25">
      <c r="B35" s="44" t="s">
        <v>19</v>
      </c>
      <c r="C35" s="4" t="str">
        <f t="shared" si="12"/>
        <v>-</v>
      </c>
      <c r="D35" s="52">
        <v>6</v>
      </c>
      <c r="E35" s="44"/>
      <c r="F35" s="44"/>
      <c r="G35" s="130" t="s">
        <v>82</v>
      </c>
      <c r="H35" s="5"/>
      <c r="I35" s="5"/>
      <c r="J35" s="7"/>
      <c r="K35" s="7">
        <f>SUBTOTAL(9,K36:K44)</f>
        <v>9508.32</v>
      </c>
      <c r="L35" s="127"/>
      <c r="M35" s="46"/>
      <c r="N35" s="7">
        <f>SUBTOTAL(9,N36:N44)</f>
        <v>0</v>
      </c>
      <c r="O35" s="45"/>
      <c r="P35" s="7">
        <f>SUBTOTAL(9,P36:P44)</f>
        <v>0</v>
      </c>
      <c r="Q35" s="8"/>
      <c r="R35" s="8"/>
      <c r="S35" s="7">
        <f>SUBTOTAL(9,S36:S44)</f>
        <v>9508.32</v>
      </c>
      <c r="T35" s="55">
        <f t="shared" si="4"/>
        <v>2.2138735723289459E-2</v>
      </c>
      <c r="U35" s="47"/>
    </row>
    <row r="36" spans="2:21" s="105" customFormat="1" ht="14.4" outlineLevel="1" x14ac:dyDescent="0.3">
      <c r="B36" s="95" t="s">
        <v>19</v>
      </c>
      <c r="C36" s="96" t="str">
        <f t="shared" si="12"/>
        <v>-</v>
      </c>
      <c r="D36" s="97" t="s">
        <v>86</v>
      </c>
      <c r="E36" s="98"/>
      <c r="F36" s="98"/>
      <c r="G36" s="107" t="s">
        <v>148</v>
      </c>
      <c r="H36" s="99"/>
      <c r="I36" s="99"/>
      <c r="J36" s="100"/>
      <c r="K36" s="100">
        <f>SUBTOTAL(9,K37:K44)</f>
        <v>9508.32</v>
      </c>
      <c r="L36" s="128"/>
      <c r="M36" s="102"/>
      <c r="N36" s="100">
        <f>SUBTOTAL(9,N37:N44)</f>
        <v>0</v>
      </c>
      <c r="O36" s="101"/>
      <c r="P36" s="100">
        <f>SUBTOTAL(9,P37:P44)</f>
        <v>0</v>
      </c>
      <c r="Q36" s="103"/>
      <c r="R36" s="103"/>
      <c r="S36" s="100">
        <f>SUBTOTAL(9,S37:S44)</f>
        <v>9508.32</v>
      </c>
      <c r="T36" s="104">
        <f t="shared" si="4"/>
        <v>2.2138735723289459E-2</v>
      </c>
    </row>
    <row r="37" spans="2:21" s="50" customFormat="1" ht="27.6" outlineLevel="1" x14ac:dyDescent="0.3">
      <c r="B37" s="37" t="s">
        <v>20</v>
      </c>
      <c r="C37" s="49" t="str">
        <f t="shared" ref="C37:C42" si="31">IF(AND(B37="serviço",I37=0),"Novo",IF(AND(B37="serviço",Q37=I37),"NA",IF(AND(B37="serviço",Q37&gt;I37),"AC",IF(AND(B37="serviço",Q37&lt;I37),"DC","-"))))</f>
        <v>NA</v>
      </c>
      <c r="D37" s="53" t="s">
        <v>86</v>
      </c>
      <c r="E37" s="37" t="s">
        <v>13</v>
      </c>
      <c r="F37" s="37">
        <v>94966</v>
      </c>
      <c r="G37" s="33" t="s">
        <v>156</v>
      </c>
      <c r="H37" s="34" t="s">
        <v>100</v>
      </c>
      <c r="I37" s="35">
        <v>3.9</v>
      </c>
      <c r="J37" s="36">
        <v>589.04999999999995</v>
      </c>
      <c r="K37" s="38">
        <v>2297.29</v>
      </c>
      <c r="L37" s="126"/>
      <c r="M37" s="40"/>
      <c r="N37" s="41">
        <f t="shared" ref="N37:N42" si="32">ROUND((M37*IF(J37&gt;0,J37,L37)),2)</f>
        <v>0</v>
      </c>
      <c r="O37" s="39"/>
      <c r="P37" s="41">
        <f t="shared" ref="P37:P42" si="33">ROUND((O37*IF(J37&gt;0,J37,L37)),2)</f>
        <v>0</v>
      </c>
      <c r="Q37" s="41">
        <f t="shared" ref="Q37:Q42" si="34">I37+M37-O37</f>
        <v>3.9</v>
      </c>
      <c r="R37" s="41">
        <f t="shared" ref="R37:R42" si="35">IF(J37&gt;0,J37,L37)</f>
        <v>589.04999999999995</v>
      </c>
      <c r="S37" s="57">
        <f t="shared" ref="S37:S42" si="36">K37+N37-P37</f>
        <v>2297.29</v>
      </c>
      <c r="T37" s="42">
        <f t="shared" ref="T37:T42" si="37">S37/$S$10</f>
        <v>5.348904558297958E-3</v>
      </c>
    </row>
    <row r="38" spans="2:21" s="50" customFormat="1" ht="27.6" outlineLevel="1" x14ac:dyDescent="0.3">
      <c r="B38" s="37" t="s">
        <v>20</v>
      </c>
      <c r="C38" s="49" t="str">
        <f t="shared" si="31"/>
        <v>NA</v>
      </c>
      <c r="D38" s="53" t="s">
        <v>87</v>
      </c>
      <c r="E38" s="37" t="s">
        <v>13</v>
      </c>
      <c r="F38" s="37">
        <v>103670</v>
      </c>
      <c r="G38" s="33" t="s">
        <v>143</v>
      </c>
      <c r="H38" s="34" t="s">
        <v>100</v>
      </c>
      <c r="I38" s="35">
        <v>3.9</v>
      </c>
      <c r="J38" s="36">
        <v>221.46</v>
      </c>
      <c r="K38" s="38">
        <v>863.69</v>
      </c>
      <c r="L38" s="126"/>
      <c r="M38" s="43"/>
      <c r="N38" s="41">
        <f t="shared" si="32"/>
        <v>0</v>
      </c>
      <c r="O38" s="39"/>
      <c r="P38" s="41">
        <f t="shared" si="33"/>
        <v>0</v>
      </c>
      <c r="Q38" s="41">
        <f t="shared" si="34"/>
        <v>3.9</v>
      </c>
      <c r="R38" s="41">
        <f t="shared" si="35"/>
        <v>221.46</v>
      </c>
      <c r="S38" s="57">
        <f t="shared" si="36"/>
        <v>863.69</v>
      </c>
      <c r="T38" s="42">
        <f t="shared" si="37"/>
        <v>2.0109761405640403E-3</v>
      </c>
    </row>
    <row r="39" spans="2:21" s="50" customFormat="1" ht="27.6" outlineLevel="1" x14ac:dyDescent="0.3">
      <c r="B39" s="37" t="s">
        <v>20</v>
      </c>
      <c r="C39" s="49" t="str">
        <f t="shared" si="31"/>
        <v>NA</v>
      </c>
      <c r="D39" s="53" t="s">
        <v>150</v>
      </c>
      <c r="E39" s="37" t="s">
        <v>98</v>
      </c>
      <c r="F39" s="142" t="s">
        <v>149</v>
      </c>
      <c r="G39" s="33" t="s">
        <v>102</v>
      </c>
      <c r="H39" s="34" t="s">
        <v>99</v>
      </c>
      <c r="I39" s="35">
        <v>44.8</v>
      </c>
      <c r="J39" s="36">
        <v>34.08</v>
      </c>
      <c r="K39" s="38">
        <v>1526.78</v>
      </c>
      <c r="L39" s="126"/>
      <c r="M39" s="40"/>
      <c r="N39" s="41">
        <f t="shared" si="32"/>
        <v>0</v>
      </c>
      <c r="O39" s="39"/>
      <c r="P39" s="41">
        <f t="shared" si="33"/>
        <v>0</v>
      </c>
      <c r="Q39" s="41">
        <f t="shared" si="34"/>
        <v>44.8</v>
      </c>
      <c r="R39" s="41">
        <f t="shared" si="35"/>
        <v>34.08</v>
      </c>
      <c r="S39" s="57">
        <f t="shared" si="36"/>
        <v>1526.78</v>
      </c>
      <c r="T39" s="42">
        <f t="shared" si="37"/>
        <v>3.5548844514702786E-3</v>
      </c>
    </row>
    <row r="40" spans="2:21" s="50" customFormat="1" ht="41.4" outlineLevel="1" x14ac:dyDescent="0.3">
      <c r="B40" s="37" t="s">
        <v>20</v>
      </c>
      <c r="C40" s="49" t="str">
        <f t="shared" si="31"/>
        <v>NA</v>
      </c>
      <c r="D40" s="53" t="s">
        <v>151</v>
      </c>
      <c r="E40" s="37" t="s">
        <v>13</v>
      </c>
      <c r="F40" s="37">
        <v>92776</v>
      </c>
      <c r="G40" s="33" t="s">
        <v>157</v>
      </c>
      <c r="H40" s="34" t="s">
        <v>38</v>
      </c>
      <c r="I40" s="35">
        <v>62.9</v>
      </c>
      <c r="J40" s="36">
        <v>14.76</v>
      </c>
      <c r="K40" s="38">
        <v>928.4</v>
      </c>
      <c r="L40" s="126"/>
      <c r="M40" s="43"/>
      <c r="N40" s="41">
        <f t="shared" si="32"/>
        <v>0</v>
      </c>
      <c r="O40" s="39"/>
      <c r="P40" s="41">
        <f t="shared" si="33"/>
        <v>0</v>
      </c>
      <c r="Q40" s="41">
        <f t="shared" si="34"/>
        <v>62.9</v>
      </c>
      <c r="R40" s="41">
        <f t="shared" si="35"/>
        <v>14.76</v>
      </c>
      <c r="S40" s="57">
        <f t="shared" si="36"/>
        <v>928.4</v>
      </c>
      <c r="T40" s="42">
        <f t="shared" si="37"/>
        <v>2.1616439334711003E-3</v>
      </c>
    </row>
    <row r="41" spans="2:21" s="50" customFormat="1" ht="41.4" outlineLevel="1" x14ac:dyDescent="0.3">
      <c r="B41" s="37" t="s">
        <v>20</v>
      </c>
      <c r="C41" s="49" t="str">
        <f t="shared" si="31"/>
        <v>NA</v>
      </c>
      <c r="D41" s="53" t="s">
        <v>152</v>
      </c>
      <c r="E41" s="37" t="s">
        <v>13</v>
      </c>
      <c r="F41" s="37">
        <v>92777</v>
      </c>
      <c r="G41" s="33" t="s">
        <v>158</v>
      </c>
      <c r="H41" s="34" t="s">
        <v>38</v>
      </c>
      <c r="I41" s="35">
        <v>53.7</v>
      </c>
      <c r="J41" s="36">
        <v>13.3</v>
      </c>
      <c r="K41" s="38">
        <v>714.21</v>
      </c>
      <c r="L41" s="126"/>
      <c r="M41" s="40"/>
      <c r="N41" s="41">
        <f t="shared" si="32"/>
        <v>0</v>
      </c>
      <c r="O41" s="39"/>
      <c r="P41" s="41">
        <f t="shared" si="33"/>
        <v>0</v>
      </c>
      <c r="Q41" s="41">
        <f t="shared" si="34"/>
        <v>53.7</v>
      </c>
      <c r="R41" s="41">
        <f t="shared" si="35"/>
        <v>13.3</v>
      </c>
      <c r="S41" s="57">
        <f t="shared" si="36"/>
        <v>714.21</v>
      </c>
      <c r="T41" s="42">
        <f t="shared" si="37"/>
        <v>1.6629337717841391E-3</v>
      </c>
    </row>
    <row r="42" spans="2:21" s="50" customFormat="1" ht="41.4" outlineLevel="1" x14ac:dyDescent="0.3">
      <c r="B42" s="37" t="s">
        <v>20</v>
      </c>
      <c r="C42" s="49" t="str">
        <f t="shared" si="31"/>
        <v>NA</v>
      </c>
      <c r="D42" s="53" t="s">
        <v>153</v>
      </c>
      <c r="E42" s="37" t="s">
        <v>13</v>
      </c>
      <c r="F42" s="37">
        <v>92778</v>
      </c>
      <c r="G42" s="33" t="s">
        <v>39</v>
      </c>
      <c r="H42" s="34" t="s">
        <v>38</v>
      </c>
      <c r="I42" s="35">
        <v>32.299999999999997</v>
      </c>
      <c r="J42" s="36">
        <v>11.6</v>
      </c>
      <c r="K42" s="38">
        <v>374.68</v>
      </c>
      <c r="L42" s="126"/>
      <c r="M42" s="43"/>
      <c r="N42" s="41">
        <f t="shared" si="32"/>
        <v>0</v>
      </c>
      <c r="O42" s="39"/>
      <c r="P42" s="41">
        <f t="shared" si="33"/>
        <v>0</v>
      </c>
      <c r="Q42" s="41">
        <f t="shared" si="34"/>
        <v>32.299999999999997</v>
      </c>
      <c r="R42" s="41">
        <f t="shared" si="35"/>
        <v>11.6</v>
      </c>
      <c r="S42" s="57">
        <f t="shared" si="36"/>
        <v>374.68</v>
      </c>
      <c r="T42" s="42">
        <f t="shared" si="37"/>
        <v>8.7238770895406285E-4</v>
      </c>
    </row>
    <row r="43" spans="2:21" s="50" customFormat="1" ht="41.4" outlineLevel="1" x14ac:dyDescent="0.3">
      <c r="B43" s="37" t="s">
        <v>20</v>
      </c>
      <c r="C43" s="49" t="str">
        <f t="shared" si="12"/>
        <v>NA</v>
      </c>
      <c r="D43" s="53" t="s">
        <v>154</v>
      </c>
      <c r="E43" s="37" t="s">
        <v>13</v>
      </c>
      <c r="F43" s="37">
        <v>92779</v>
      </c>
      <c r="G43" s="33" t="s">
        <v>40</v>
      </c>
      <c r="H43" s="34" t="s">
        <v>38</v>
      </c>
      <c r="I43" s="35">
        <v>0.6</v>
      </c>
      <c r="J43" s="36">
        <v>9.6199999999999992</v>
      </c>
      <c r="K43" s="38">
        <v>5.77</v>
      </c>
      <c r="L43" s="126"/>
      <c r="M43" s="40"/>
      <c r="N43" s="41">
        <f t="shared" si="9"/>
        <v>0</v>
      </c>
      <c r="O43" s="39"/>
      <c r="P43" s="41">
        <f t="shared" si="5"/>
        <v>0</v>
      </c>
      <c r="Q43" s="41">
        <f t="shared" si="3"/>
        <v>0.6</v>
      </c>
      <c r="R43" s="41">
        <f t="shared" ref="R43:R44" si="38">IF(J43&gt;0,J43,L43)</f>
        <v>9.6199999999999992</v>
      </c>
      <c r="S43" s="57">
        <f t="shared" ref="S43:S44" si="39">K43+N43-P43</f>
        <v>5.77</v>
      </c>
      <c r="T43" s="42">
        <f t="shared" si="4"/>
        <v>1.3434603076398372E-5</v>
      </c>
    </row>
    <row r="44" spans="2:21" s="50" customFormat="1" ht="27.6" outlineLevel="1" x14ac:dyDescent="0.3">
      <c r="B44" s="37" t="s">
        <v>20</v>
      </c>
      <c r="C44" s="49" t="str">
        <f t="shared" si="12"/>
        <v>NA</v>
      </c>
      <c r="D44" s="53" t="s">
        <v>155</v>
      </c>
      <c r="E44" s="37" t="s">
        <v>105</v>
      </c>
      <c r="F44" s="37">
        <v>7393</v>
      </c>
      <c r="G44" s="33" t="s">
        <v>159</v>
      </c>
      <c r="H44" s="34" t="s">
        <v>99</v>
      </c>
      <c r="I44" s="35">
        <v>18.48</v>
      </c>
      <c r="J44" s="36">
        <v>151.38</v>
      </c>
      <c r="K44" s="38">
        <v>2797.5</v>
      </c>
      <c r="L44" s="126"/>
      <c r="M44" s="43"/>
      <c r="N44" s="41">
        <f t="shared" si="9"/>
        <v>0</v>
      </c>
      <c r="O44" s="39"/>
      <c r="P44" s="41">
        <f t="shared" si="5"/>
        <v>0</v>
      </c>
      <c r="Q44" s="41">
        <f t="shared" si="3"/>
        <v>18.48</v>
      </c>
      <c r="R44" s="41">
        <f t="shared" si="38"/>
        <v>151.38</v>
      </c>
      <c r="S44" s="57">
        <f t="shared" si="39"/>
        <v>2797.5</v>
      </c>
      <c r="T44" s="42">
        <f t="shared" si="4"/>
        <v>6.5135705556714817E-3</v>
      </c>
    </row>
    <row r="45" spans="2:21" s="48" customFormat="1" x14ac:dyDescent="0.25">
      <c r="B45" s="44" t="s">
        <v>19</v>
      </c>
      <c r="C45" s="4" t="str">
        <f t="shared" ref="C45" si="40">IF(AND(B45="serviço",I45=0),"Novo",IF(AND(B45="serviço",Q45=I45),"NA",IF(AND(B45="serviço",Q45&gt;I45),"AC",IF(AND(B45="serviço",Q45&lt;I45),"DC","-"))))</f>
        <v>-</v>
      </c>
      <c r="D45" s="52">
        <v>7</v>
      </c>
      <c r="E45" s="44"/>
      <c r="F45" s="44"/>
      <c r="G45" s="130" t="s">
        <v>88</v>
      </c>
      <c r="H45" s="5"/>
      <c r="I45" s="5"/>
      <c r="J45" s="7"/>
      <c r="K45" s="7">
        <f>SUBTOTAL(9,K46)</f>
        <v>2411.56</v>
      </c>
      <c r="L45" s="127"/>
      <c r="M45" s="46"/>
      <c r="N45" s="7">
        <f>SUBTOTAL(9,N46)</f>
        <v>0</v>
      </c>
      <c r="O45" s="45"/>
      <c r="P45" s="7">
        <f>SUBTOTAL(9,P46)</f>
        <v>0</v>
      </c>
      <c r="Q45" s="8"/>
      <c r="R45" s="8"/>
      <c r="S45" s="7">
        <f>SUBTOTAL(9,S46)</f>
        <v>2411.56</v>
      </c>
      <c r="T45" s="55">
        <f t="shared" ref="T45" si="41">S45/$S$10</f>
        <v>5.6149655797087103E-3</v>
      </c>
      <c r="U45" s="47"/>
    </row>
    <row r="46" spans="2:21" s="50" customFormat="1" ht="27.6" outlineLevel="1" x14ac:dyDescent="0.3">
      <c r="B46" s="37" t="s">
        <v>20</v>
      </c>
      <c r="C46" s="49" t="str">
        <f t="shared" si="12"/>
        <v>NA</v>
      </c>
      <c r="D46" s="53" t="s">
        <v>89</v>
      </c>
      <c r="E46" s="37" t="s">
        <v>13</v>
      </c>
      <c r="F46" s="37">
        <v>103356</v>
      </c>
      <c r="G46" s="33" t="s">
        <v>160</v>
      </c>
      <c r="H46" s="34" t="s">
        <v>99</v>
      </c>
      <c r="I46" s="35">
        <v>48.02</v>
      </c>
      <c r="J46" s="36">
        <v>50.22</v>
      </c>
      <c r="K46" s="38">
        <v>2411.56</v>
      </c>
      <c r="L46" s="126"/>
      <c r="M46" s="43"/>
      <c r="N46" s="41">
        <f t="shared" ref="N46" si="42">ROUND((M46*IF(J46&gt;0,J46,L46)),2)</f>
        <v>0</v>
      </c>
      <c r="O46" s="39"/>
      <c r="P46" s="41">
        <f t="shared" ref="P46" si="43">ROUND((O46*IF(J46&gt;0,J46,L46)),2)</f>
        <v>0</v>
      </c>
      <c r="Q46" s="41">
        <f t="shared" si="3"/>
        <v>48.02</v>
      </c>
      <c r="R46" s="41">
        <f t="shared" ref="R46" si="44">IF(J46&gt;0,J46,L46)</f>
        <v>50.22</v>
      </c>
      <c r="S46" s="57">
        <f t="shared" ref="S46" si="45">K46+N46-P46</f>
        <v>2411.56</v>
      </c>
      <c r="T46" s="42">
        <f t="shared" si="4"/>
        <v>5.6149655797087103E-3</v>
      </c>
    </row>
    <row r="47" spans="2:21" s="48" customFormat="1" x14ac:dyDescent="0.25">
      <c r="B47" s="44" t="s">
        <v>19</v>
      </c>
      <c r="C47" s="4" t="str">
        <f t="shared" ref="C47:C49" si="46">IF(AND(B47="serviço",I47=0),"Novo",IF(AND(B47="serviço",Q47=I47),"NA",IF(AND(B47="serviço",Q47&gt;I47),"AC",IF(AND(B47="serviço",Q47&lt;I47),"DC","-"))))</f>
        <v>-</v>
      </c>
      <c r="D47" s="52">
        <v>8</v>
      </c>
      <c r="E47" s="44"/>
      <c r="F47" s="44"/>
      <c r="G47" s="130" t="s">
        <v>163</v>
      </c>
      <c r="H47" s="5"/>
      <c r="I47" s="5"/>
      <c r="J47" s="7"/>
      <c r="K47" s="7">
        <f>SUBTOTAL(9,K48:K57)</f>
        <v>132180.91999999998</v>
      </c>
      <c r="L47" s="127"/>
      <c r="M47" s="46"/>
      <c r="N47" s="7">
        <f>SUBTOTAL(9,N48:N57)</f>
        <v>11211.09</v>
      </c>
      <c r="O47" s="45"/>
      <c r="P47" s="7">
        <f>SUBTOTAL(9,P48:P57)</f>
        <v>0</v>
      </c>
      <c r="Q47" s="8"/>
      <c r="R47" s="8"/>
      <c r="S47" s="7">
        <f>SUBTOTAL(9,S48:S57)</f>
        <v>143392.00999999998</v>
      </c>
      <c r="T47" s="55">
        <f t="shared" ref="T47:T98" si="47">S47/$S$10</f>
        <v>0.3338673723876856</v>
      </c>
      <c r="U47" s="47"/>
    </row>
    <row r="48" spans="2:21" s="105" customFormat="1" ht="14.4" outlineLevel="1" x14ac:dyDescent="0.3">
      <c r="B48" s="95" t="s">
        <v>19</v>
      </c>
      <c r="C48" s="96" t="str">
        <f t="shared" si="46"/>
        <v>-</v>
      </c>
      <c r="D48" s="97" t="s">
        <v>93</v>
      </c>
      <c r="E48" s="98"/>
      <c r="F48" s="98"/>
      <c r="G48" s="107" t="s">
        <v>164</v>
      </c>
      <c r="H48" s="99"/>
      <c r="I48" s="99"/>
      <c r="J48" s="100"/>
      <c r="K48" s="100">
        <f>SUBTOTAL(9,K49:K50)</f>
        <v>4278.04</v>
      </c>
      <c r="L48" s="128"/>
      <c r="M48" s="102"/>
      <c r="N48" s="100">
        <f>SUBTOTAL(9,N49:N50)</f>
        <v>0</v>
      </c>
      <c r="O48" s="101"/>
      <c r="P48" s="100">
        <f>SUBTOTAL(9,P49:P50)</f>
        <v>0</v>
      </c>
      <c r="Q48" s="103"/>
      <c r="R48" s="103"/>
      <c r="S48" s="100">
        <f>SUBTOTAL(9,S49:S50)</f>
        <v>4278.04</v>
      </c>
      <c r="T48" s="104">
        <f t="shared" si="47"/>
        <v>9.9607919142036903E-3</v>
      </c>
    </row>
    <row r="49" spans="2:21" s="50" customFormat="1" ht="27.6" outlineLevel="1" x14ac:dyDescent="0.3">
      <c r="B49" s="37" t="s">
        <v>20</v>
      </c>
      <c r="C49" s="49" t="str">
        <f t="shared" si="46"/>
        <v>NA</v>
      </c>
      <c r="D49" s="53" t="s">
        <v>161</v>
      </c>
      <c r="E49" s="37" t="s">
        <v>13</v>
      </c>
      <c r="F49" s="37">
        <v>87879</v>
      </c>
      <c r="G49" s="33" t="s">
        <v>165</v>
      </c>
      <c r="H49" s="34" t="s">
        <v>99</v>
      </c>
      <c r="I49" s="35">
        <v>94.71</v>
      </c>
      <c r="J49" s="36">
        <v>4.45</v>
      </c>
      <c r="K49" s="38">
        <v>421.45</v>
      </c>
      <c r="L49" s="126"/>
      <c r="M49" s="43"/>
      <c r="N49" s="41">
        <f t="shared" ref="N49" si="48">ROUND((M49*IF(J49&gt;0,J49,L49)),2)</f>
        <v>0</v>
      </c>
      <c r="O49" s="39"/>
      <c r="P49" s="41">
        <f t="shared" ref="P49" si="49">ROUND((O49*IF(J49&gt;0,J49,L49)),2)</f>
        <v>0</v>
      </c>
      <c r="Q49" s="41">
        <f t="shared" ref="Q49" si="50">I49+M49-O49</f>
        <v>94.71</v>
      </c>
      <c r="R49" s="41">
        <f t="shared" ref="R49" si="51">IF(J49&gt;0,J49,L49)</f>
        <v>4.45</v>
      </c>
      <c r="S49" s="57">
        <f t="shared" ref="S49" si="52">K49+N49-P49</f>
        <v>421.45</v>
      </c>
      <c r="T49" s="42">
        <f t="shared" ref="T49" si="53">S49/$S$10</f>
        <v>9.8128482955772874E-4</v>
      </c>
    </row>
    <row r="50" spans="2:21" s="50" customFormat="1" ht="41.4" outlineLevel="1" x14ac:dyDescent="0.3">
      <c r="B50" s="37" t="s">
        <v>20</v>
      </c>
      <c r="C50" s="49" t="str">
        <f t="shared" si="12"/>
        <v>NA</v>
      </c>
      <c r="D50" s="53" t="s">
        <v>162</v>
      </c>
      <c r="E50" s="37" t="s">
        <v>13</v>
      </c>
      <c r="F50" s="37">
        <v>87529</v>
      </c>
      <c r="G50" s="33" t="s">
        <v>166</v>
      </c>
      <c r="H50" s="34" t="s">
        <v>99</v>
      </c>
      <c r="I50" s="35">
        <v>94.71</v>
      </c>
      <c r="J50" s="36">
        <v>40.72</v>
      </c>
      <c r="K50" s="38">
        <v>3856.59</v>
      </c>
      <c r="L50" s="126"/>
      <c r="M50" s="43"/>
      <c r="N50" s="41">
        <f t="shared" ref="N50" si="54">ROUND((M50*IF(J50&gt;0,J50,L50)),2)</f>
        <v>0</v>
      </c>
      <c r="O50" s="39"/>
      <c r="P50" s="41">
        <f t="shared" ref="P50" si="55">ROUND((O50*IF(J50&gt;0,J50,L50)),2)</f>
        <v>0</v>
      </c>
      <c r="Q50" s="41">
        <f t="shared" ref="Q50" si="56">I50+M50-O50</f>
        <v>94.71</v>
      </c>
      <c r="R50" s="41">
        <f t="shared" ref="R50" si="57">IF(J50&gt;0,J50,L50)</f>
        <v>40.72</v>
      </c>
      <c r="S50" s="57">
        <f t="shared" ref="S50" si="58">K50+N50-P50</f>
        <v>3856.59</v>
      </c>
      <c r="T50" s="42">
        <f t="shared" si="47"/>
        <v>8.9795070846459633E-3</v>
      </c>
    </row>
    <row r="51" spans="2:21" s="105" customFormat="1" ht="14.4" outlineLevel="1" x14ac:dyDescent="0.3">
      <c r="B51" s="95" t="s">
        <v>19</v>
      </c>
      <c r="C51" s="96" t="str">
        <f t="shared" si="12"/>
        <v>-</v>
      </c>
      <c r="D51" s="97" t="s">
        <v>94</v>
      </c>
      <c r="E51" s="98"/>
      <c r="F51" s="98"/>
      <c r="G51" s="107" t="s">
        <v>167</v>
      </c>
      <c r="H51" s="99"/>
      <c r="I51" s="99"/>
      <c r="J51" s="100"/>
      <c r="K51" s="100">
        <f>SUBTOTAL(9,K52:K57)</f>
        <v>127902.87999999999</v>
      </c>
      <c r="L51" s="128"/>
      <c r="M51" s="102"/>
      <c r="N51" s="100">
        <f>SUBTOTAL(9,N52:N57)</f>
        <v>11211.09</v>
      </c>
      <c r="O51" s="101"/>
      <c r="P51" s="100">
        <f>SUBTOTAL(9,P52:P57)</f>
        <v>0</v>
      </c>
      <c r="Q51" s="103"/>
      <c r="R51" s="103"/>
      <c r="S51" s="100">
        <f>SUBTOTAL(9,S52:S57)</f>
        <v>139113.97</v>
      </c>
      <c r="T51" s="104">
        <f t="shared" ref="T51" si="59">S51/$S$10</f>
        <v>0.32390658047348198</v>
      </c>
    </row>
    <row r="52" spans="2:21" s="50" customFormat="1" ht="27.6" outlineLevel="1" x14ac:dyDescent="0.3">
      <c r="B52" s="37" t="s">
        <v>20</v>
      </c>
      <c r="C52" s="49" t="str">
        <f t="shared" ref="C52:C58" si="60">IF(AND(B52="serviço",I52=0),"Novo",IF(AND(B52="serviço",Q52=I52),"NA",IF(AND(B52="serviço",Q52&gt;I52),"AC",IF(AND(B52="serviço",Q52&lt;I52),"DC","-"))))</f>
        <v>NA</v>
      </c>
      <c r="D52" s="53" t="s">
        <v>177</v>
      </c>
      <c r="E52" s="37" t="s">
        <v>13</v>
      </c>
      <c r="F52" s="37">
        <v>98680</v>
      </c>
      <c r="G52" s="33" t="s">
        <v>172</v>
      </c>
      <c r="H52" s="34" t="s">
        <v>99</v>
      </c>
      <c r="I52" s="35">
        <v>1976.59</v>
      </c>
      <c r="J52" s="36">
        <v>49.31</v>
      </c>
      <c r="K52" s="38">
        <v>97465.65</v>
      </c>
      <c r="L52" s="126"/>
      <c r="M52" s="43"/>
      <c r="N52" s="41">
        <f t="shared" ref="N52:N57" si="61">ROUND((M52*IF(J52&gt;0,J52,L52)),2)</f>
        <v>0</v>
      </c>
      <c r="O52" s="39"/>
      <c r="P52" s="41">
        <f t="shared" ref="P52:P57" si="62">ROUND((O52*IF(J52&gt;0,J52,L52)),2)</f>
        <v>0</v>
      </c>
      <c r="Q52" s="41">
        <f t="shared" ref="Q52:Q57" si="63">I52+M52-O52</f>
        <v>1976.59</v>
      </c>
      <c r="R52" s="41">
        <f>IF(J52&gt;0,J52,L52)</f>
        <v>49.31</v>
      </c>
      <c r="S52" s="57">
        <f>K52+N52-P52</f>
        <v>97465.65</v>
      </c>
      <c r="T52" s="42">
        <f t="shared" si="47"/>
        <v>0.22693454442515892</v>
      </c>
    </row>
    <row r="53" spans="2:21" s="50" customFormat="1" ht="27.6" outlineLevel="1" x14ac:dyDescent="0.3">
      <c r="B53" s="37" t="s">
        <v>20</v>
      </c>
      <c r="C53" s="49" t="str">
        <f t="shared" si="60"/>
        <v>NA</v>
      </c>
      <c r="D53" s="53" t="s">
        <v>178</v>
      </c>
      <c r="E53" s="37" t="s">
        <v>13</v>
      </c>
      <c r="F53" s="37">
        <v>100323</v>
      </c>
      <c r="G53" s="33" t="s">
        <v>173</v>
      </c>
      <c r="H53" s="34" t="s">
        <v>100</v>
      </c>
      <c r="I53" s="35">
        <v>38.53</v>
      </c>
      <c r="J53" s="36">
        <v>115.77</v>
      </c>
      <c r="K53" s="38">
        <v>4460.6099999999997</v>
      </c>
      <c r="L53" s="126"/>
      <c r="M53" s="43"/>
      <c r="N53" s="41">
        <f t="shared" si="61"/>
        <v>0</v>
      </c>
      <c r="O53" s="39"/>
      <c r="P53" s="41">
        <f t="shared" si="62"/>
        <v>0</v>
      </c>
      <c r="Q53" s="41">
        <f t="shared" si="63"/>
        <v>38.53</v>
      </c>
      <c r="R53" s="41">
        <f>IF(J53&gt;0,J53,L53)</f>
        <v>115.77</v>
      </c>
      <c r="S53" s="57">
        <f>K53+N53-P53</f>
        <v>4460.6099999999997</v>
      </c>
      <c r="T53" s="42">
        <f t="shared" si="47"/>
        <v>1.0385879519690354E-2</v>
      </c>
    </row>
    <row r="54" spans="2:21" s="50" customFormat="1" ht="27.6" outlineLevel="1" x14ac:dyDescent="0.3">
      <c r="B54" s="37" t="s">
        <v>20</v>
      </c>
      <c r="C54" s="49" t="str">
        <f t="shared" ref="C54:C55" si="64">IF(AND(B54="serviço",I54=0),"Novo",IF(AND(B54="serviço",Q54=I54),"NA",IF(AND(B54="serviço",Q54&gt;I54),"AC",IF(AND(B54="serviço",Q54&lt;I54),"DC","-"))))</f>
        <v>NA</v>
      </c>
      <c r="D54" s="53" t="s">
        <v>179</v>
      </c>
      <c r="E54" s="37" t="s">
        <v>13</v>
      </c>
      <c r="F54" s="37">
        <v>100322</v>
      </c>
      <c r="G54" s="33" t="s">
        <v>174</v>
      </c>
      <c r="H54" s="34" t="s">
        <v>100</v>
      </c>
      <c r="I54" s="35">
        <v>38.53</v>
      </c>
      <c r="J54" s="36">
        <v>128.69</v>
      </c>
      <c r="K54" s="38">
        <v>4958.42</v>
      </c>
      <c r="L54" s="126"/>
      <c r="M54" s="43"/>
      <c r="N54" s="41">
        <f t="shared" ref="N54:N55" si="65">ROUND((M54*IF(J54&gt;0,J54,L54)),2)</f>
        <v>0</v>
      </c>
      <c r="O54" s="39"/>
      <c r="P54" s="41">
        <f t="shared" ref="P54:P55" si="66">ROUND((O54*IF(J54&gt;0,J54,L54)),2)</f>
        <v>0</v>
      </c>
      <c r="Q54" s="41">
        <f t="shared" ref="Q54:Q55" si="67">I54+M54-O54</f>
        <v>38.53</v>
      </c>
      <c r="R54" s="41">
        <f>IF(J54&gt;0,J54,L54)</f>
        <v>128.69</v>
      </c>
      <c r="S54" s="57">
        <f>K54+N54-P54</f>
        <v>4958.42</v>
      </c>
      <c r="T54" s="42">
        <f t="shared" ref="T54:T55" si="68">S54/$S$10</f>
        <v>1.1544957467257404E-2</v>
      </c>
    </row>
    <row r="55" spans="2:21" s="50" customFormat="1" ht="41.4" outlineLevel="1" x14ac:dyDescent="0.3">
      <c r="B55" s="37" t="s">
        <v>20</v>
      </c>
      <c r="C55" s="49" t="str">
        <f t="shared" si="64"/>
        <v>NA</v>
      </c>
      <c r="D55" s="53" t="s">
        <v>180</v>
      </c>
      <c r="E55" s="37" t="s">
        <v>13</v>
      </c>
      <c r="F55" s="37">
        <v>94275</v>
      </c>
      <c r="G55" s="33" t="s">
        <v>175</v>
      </c>
      <c r="H55" s="34" t="s">
        <v>12</v>
      </c>
      <c r="I55" s="35">
        <v>213.3</v>
      </c>
      <c r="J55" s="36">
        <v>45.42</v>
      </c>
      <c r="K55" s="38">
        <v>9688.08</v>
      </c>
      <c r="L55" s="126"/>
      <c r="M55" s="43"/>
      <c r="N55" s="41">
        <f t="shared" si="65"/>
        <v>0</v>
      </c>
      <c r="O55" s="39"/>
      <c r="P55" s="41">
        <f t="shared" si="66"/>
        <v>0</v>
      </c>
      <c r="Q55" s="41">
        <f t="shared" si="67"/>
        <v>213.3</v>
      </c>
      <c r="R55" s="41">
        <f>IF(J55&gt;0,J55,L55)</f>
        <v>45.42</v>
      </c>
      <c r="S55" s="57">
        <f>K55+N55-P55</f>
        <v>9688.08</v>
      </c>
      <c r="T55" s="42">
        <f t="shared" si="68"/>
        <v>2.2557280653794375E-2</v>
      </c>
    </row>
    <row r="56" spans="2:21" s="50" customFormat="1" ht="27.6" outlineLevel="1" x14ac:dyDescent="0.3">
      <c r="B56" s="37" t="s">
        <v>20</v>
      </c>
      <c r="C56" s="49" t="str">
        <f t="shared" si="60"/>
        <v>NA</v>
      </c>
      <c r="D56" s="53" t="s">
        <v>181</v>
      </c>
      <c r="E56" s="37" t="s">
        <v>171</v>
      </c>
      <c r="F56" s="37" t="s">
        <v>170</v>
      </c>
      <c r="G56" s="33" t="s">
        <v>176</v>
      </c>
      <c r="H56" s="34" t="s">
        <v>99</v>
      </c>
      <c r="I56" s="35">
        <v>102.11</v>
      </c>
      <c r="J56" s="36">
        <v>110.96</v>
      </c>
      <c r="K56" s="38">
        <v>11330.12</v>
      </c>
      <c r="L56" s="126"/>
      <c r="M56" s="43"/>
      <c r="N56" s="41">
        <f t="shared" si="61"/>
        <v>0</v>
      </c>
      <c r="O56" s="39"/>
      <c r="P56" s="41">
        <f t="shared" si="62"/>
        <v>0</v>
      </c>
      <c r="Q56" s="41">
        <f t="shared" si="63"/>
        <v>102.11</v>
      </c>
      <c r="R56" s="41">
        <f>IF(J56&gt;0,J56,L56)</f>
        <v>110.96</v>
      </c>
      <c r="S56" s="57">
        <f>K56+N56-P56</f>
        <v>11330.12</v>
      </c>
      <c r="T56" s="42">
        <f t="shared" si="47"/>
        <v>2.6380531197220579E-2</v>
      </c>
    </row>
    <row r="57" spans="2:21" s="301" customFormat="1" outlineLevel="1" x14ac:dyDescent="0.3">
      <c r="B57" s="302" t="s">
        <v>20</v>
      </c>
      <c r="C57" s="303" t="str">
        <f t="shared" si="60"/>
        <v>Novo</v>
      </c>
      <c r="D57" s="304" t="s">
        <v>423</v>
      </c>
      <c r="E57" s="302" t="s">
        <v>13</v>
      </c>
      <c r="F57" s="302">
        <f>'ITENS NOVOS'!B16</f>
        <v>96620</v>
      </c>
      <c r="G57" s="305" t="str">
        <f>'ITENS NOVOS'!C16</f>
        <v>LASTRO DE CONCRETO MAGRO, APLICADO EM PISOS, LAJES SOBRE SOLO OU RADIERS. AF_08/2017</v>
      </c>
      <c r="H57" s="302" t="str">
        <f>'ITENS NOVOS'!D16</f>
        <v>M3</v>
      </c>
      <c r="I57" s="306"/>
      <c r="J57" s="307"/>
      <c r="K57" s="308"/>
      <c r="L57" s="307">
        <f>'ITENS NOVOS'!E16</f>
        <v>583</v>
      </c>
      <c r="M57" s="309">
        <v>19.23</v>
      </c>
      <c r="N57" s="310">
        <f t="shared" si="61"/>
        <v>11211.09</v>
      </c>
      <c r="O57" s="311"/>
      <c r="P57" s="310">
        <f t="shared" si="62"/>
        <v>0</v>
      </c>
      <c r="Q57" s="310">
        <f t="shared" si="63"/>
        <v>19.23</v>
      </c>
      <c r="R57" s="310">
        <f t="shared" ref="R57" si="69">IF(J57&gt;0,J57,L57)</f>
        <v>583</v>
      </c>
      <c r="S57" s="308">
        <f t="shared" ref="S57" si="70">K57+N57-P57</f>
        <v>11211.09</v>
      </c>
      <c r="T57" s="312">
        <f t="shared" si="47"/>
        <v>2.6103387210360318E-2</v>
      </c>
    </row>
    <row r="58" spans="2:21" s="48" customFormat="1" x14ac:dyDescent="0.25">
      <c r="B58" s="44" t="s">
        <v>19</v>
      </c>
      <c r="C58" s="4" t="str">
        <f t="shared" si="60"/>
        <v>-</v>
      </c>
      <c r="D58" s="52">
        <v>9</v>
      </c>
      <c r="E58" s="44"/>
      <c r="F58" s="44"/>
      <c r="G58" s="130" t="s">
        <v>92</v>
      </c>
      <c r="H58" s="5"/>
      <c r="I58" s="5"/>
      <c r="J58" s="7"/>
      <c r="K58" s="7">
        <f>SUBTOTAL(9,K59:K63)</f>
        <v>43566.01</v>
      </c>
      <c r="L58" s="127"/>
      <c r="M58" s="46"/>
      <c r="N58" s="7">
        <f>SUBTOTAL(9,N59:N63)</f>
        <v>0</v>
      </c>
      <c r="O58" s="45"/>
      <c r="P58" s="7">
        <f>SUBTOTAL(9,P59:P63)</f>
        <v>0</v>
      </c>
      <c r="Q58" s="8"/>
      <c r="R58" s="8"/>
      <c r="S58" s="7">
        <f>SUBTOTAL(9,S59:S63)</f>
        <v>43566.01</v>
      </c>
      <c r="T58" s="55">
        <f t="shared" ref="T58" si="71">S58/$S$10</f>
        <v>0.10143709739556366</v>
      </c>
      <c r="U58" s="47"/>
    </row>
    <row r="59" spans="2:21" s="105" customFormat="1" ht="14.4" outlineLevel="1" x14ac:dyDescent="0.3">
      <c r="B59" s="95" t="s">
        <v>19</v>
      </c>
      <c r="C59" s="96" t="str">
        <f t="shared" ref="C59" si="72">IF(AND(B59="serviço",I59=0),"Novo",IF(AND(B59="serviço",Q59=I59),"NA",IF(AND(B59="serviço",Q59&gt;I59),"AC",IF(AND(B59="serviço",Q59&lt;I59),"DC","-"))))</f>
        <v>-</v>
      </c>
      <c r="D59" s="97" t="s">
        <v>168</v>
      </c>
      <c r="E59" s="98"/>
      <c r="F59" s="98"/>
      <c r="G59" s="107" t="s">
        <v>167</v>
      </c>
      <c r="H59" s="99"/>
      <c r="I59" s="99"/>
      <c r="J59" s="100"/>
      <c r="K59" s="100">
        <f>SUBTOTAL(9,K60:K60)</f>
        <v>42646.239999999998</v>
      </c>
      <c r="L59" s="128"/>
      <c r="M59" s="102"/>
      <c r="N59" s="100">
        <f>SUBTOTAL(9,N60:N60)</f>
        <v>0</v>
      </c>
      <c r="O59" s="101"/>
      <c r="P59" s="100">
        <f>SUBTOTAL(9,P60:P60)</f>
        <v>0</v>
      </c>
      <c r="Q59" s="103"/>
      <c r="R59" s="103"/>
      <c r="S59" s="100">
        <f>SUBTOTAL(9,S60:S60)</f>
        <v>42646.239999999998</v>
      </c>
      <c r="T59" s="104">
        <f t="shared" si="47"/>
        <v>9.9295547157854991E-2</v>
      </c>
    </row>
    <row r="60" spans="2:21" s="50" customFormat="1" ht="27.6" outlineLevel="1" x14ac:dyDescent="0.3">
      <c r="B60" s="37" t="s">
        <v>20</v>
      </c>
      <c r="C60" s="49" t="str">
        <f t="shared" ref="C60:C75" si="73">IF(AND(B60="serviço",I60=0),"Novo",IF(AND(B60="serviço",Q60=I60),"NA",IF(AND(B60="serviço",Q60&gt;I60),"AC",IF(AND(B60="serviço",Q60&lt;I60),"DC","-"))))</f>
        <v>NA</v>
      </c>
      <c r="D60" s="53" t="s">
        <v>182</v>
      </c>
      <c r="E60" s="37" t="s">
        <v>13</v>
      </c>
      <c r="F60" s="37">
        <v>102491</v>
      </c>
      <c r="G60" s="33" t="s">
        <v>103</v>
      </c>
      <c r="H60" s="34" t="s">
        <v>99</v>
      </c>
      <c r="I60" s="35">
        <v>2634.11</v>
      </c>
      <c r="J60" s="36">
        <v>16.190000000000001</v>
      </c>
      <c r="K60" s="38">
        <v>42646.239999999998</v>
      </c>
      <c r="L60" s="126"/>
      <c r="M60" s="43"/>
      <c r="N60" s="41">
        <f t="shared" ref="N60:N75" si="74">ROUND((M60*IF(J60&gt;0,J60,L60)),2)</f>
        <v>0</v>
      </c>
      <c r="O60" s="39"/>
      <c r="P60" s="41">
        <f t="shared" ref="P60:P75" si="75">ROUND((O60*IF(J60&gt;0,J60,L60)),2)</f>
        <v>0</v>
      </c>
      <c r="Q60" s="41">
        <f t="shared" ref="Q60" si="76">I60+M60-O60</f>
        <v>2634.11</v>
      </c>
      <c r="R60" s="41">
        <f t="shared" ref="R60" si="77">IF(J60&gt;0,J60,L60)</f>
        <v>16.190000000000001</v>
      </c>
      <c r="S60" s="57">
        <f t="shared" ref="S60" si="78">K60+N60-P60</f>
        <v>42646.239999999998</v>
      </c>
      <c r="T60" s="42">
        <f t="shared" si="47"/>
        <v>9.9295547157854991E-2</v>
      </c>
    </row>
    <row r="61" spans="2:21" s="105" customFormat="1" ht="14.4" outlineLevel="1" x14ac:dyDescent="0.3">
      <c r="B61" s="95" t="s">
        <v>19</v>
      </c>
      <c r="C61" s="96" t="str">
        <f t="shared" si="73"/>
        <v>-</v>
      </c>
      <c r="D61" s="97" t="s">
        <v>169</v>
      </c>
      <c r="E61" s="98"/>
      <c r="F61" s="98"/>
      <c r="G61" s="107" t="s">
        <v>164</v>
      </c>
      <c r="H61" s="99"/>
      <c r="I61" s="99"/>
      <c r="J61" s="100"/>
      <c r="K61" s="100">
        <f>SUBTOTAL(9,K62:K63)</f>
        <v>919.77</v>
      </c>
      <c r="L61" s="128"/>
      <c r="M61" s="102"/>
      <c r="N61" s="100">
        <f>SUBTOTAL(9,N62:N63)</f>
        <v>0</v>
      </c>
      <c r="O61" s="101"/>
      <c r="P61" s="100">
        <f>SUBTOTAL(9,P62:P63)</f>
        <v>0</v>
      </c>
      <c r="Q61" s="103"/>
      <c r="R61" s="103"/>
      <c r="S61" s="100">
        <f>SUBTOTAL(9,S62:S63)</f>
        <v>919.77</v>
      </c>
      <c r="T61" s="104">
        <f t="shared" si="47"/>
        <v>2.1415502377086539E-3</v>
      </c>
    </row>
    <row r="62" spans="2:21" s="50" customFormat="1" ht="27.6" outlineLevel="1" x14ac:dyDescent="0.3">
      <c r="B62" s="37" t="s">
        <v>20</v>
      </c>
      <c r="C62" s="49" t="str">
        <f t="shared" si="73"/>
        <v>NA</v>
      </c>
      <c r="D62" s="53" t="s">
        <v>183</v>
      </c>
      <c r="E62" s="37" t="s">
        <v>13</v>
      </c>
      <c r="F62" s="37">
        <v>96130</v>
      </c>
      <c r="G62" s="33" t="s">
        <v>185</v>
      </c>
      <c r="H62" s="34" t="s">
        <v>99</v>
      </c>
      <c r="I62" s="35">
        <v>17.34</v>
      </c>
      <c r="J62" s="36">
        <v>16.420000000000002</v>
      </c>
      <c r="K62" s="38">
        <v>284.72000000000003</v>
      </c>
      <c r="L62" s="126"/>
      <c r="M62" s="43"/>
      <c r="N62" s="41">
        <f t="shared" si="74"/>
        <v>0</v>
      </c>
      <c r="O62" s="39"/>
      <c r="P62" s="41">
        <f t="shared" si="75"/>
        <v>0</v>
      </c>
      <c r="Q62" s="41">
        <f t="shared" ref="Q62" si="79">I62+M62-O62</f>
        <v>17.34</v>
      </c>
      <c r="R62" s="41">
        <f>IF(J62&gt;0,J62,L62)</f>
        <v>16.420000000000002</v>
      </c>
      <c r="S62" s="57">
        <f>K62+N62-P62</f>
        <v>284.72000000000003</v>
      </c>
      <c r="T62" s="42">
        <f t="shared" si="47"/>
        <v>6.6292897537472187E-4</v>
      </c>
    </row>
    <row r="63" spans="2:21" s="50" customFormat="1" ht="27.6" outlineLevel="1" x14ac:dyDescent="0.3">
      <c r="B63" s="37" t="s">
        <v>20</v>
      </c>
      <c r="C63" s="49" t="str">
        <f t="shared" ref="C63:C65" si="80">IF(AND(B63="serviço",I63=0),"Novo",IF(AND(B63="serviço",Q63=I63),"NA",IF(AND(B63="serviço",Q63&gt;I63),"AC",IF(AND(B63="serviço",Q63&lt;I63),"DC","-"))))</f>
        <v>NA</v>
      </c>
      <c r="D63" s="53" t="s">
        <v>184</v>
      </c>
      <c r="E63" s="37" t="s">
        <v>13</v>
      </c>
      <c r="F63" s="37">
        <v>88489</v>
      </c>
      <c r="G63" s="33" t="s">
        <v>42</v>
      </c>
      <c r="H63" s="34" t="s">
        <v>99</v>
      </c>
      <c r="I63" s="35">
        <v>48.22</v>
      </c>
      <c r="J63" s="36">
        <v>13.17</v>
      </c>
      <c r="K63" s="38">
        <v>635.04999999999995</v>
      </c>
      <c r="L63" s="126"/>
      <c r="M63" s="43"/>
      <c r="N63" s="41">
        <f t="shared" ref="N63" si="81">ROUND((M63*IF(J63&gt;0,J63,L63)),2)</f>
        <v>0</v>
      </c>
      <c r="O63" s="39"/>
      <c r="P63" s="41">
        <f t="shared" ref="P63" si="82">ROUND((O63*IF(J63&gt;0,J63,L63)),2)</f>
        <v>0</v>
      </c>
      <c r="Q63" s="41">
        <f t="shared" ref="Q63" si="83">I63+M63-O63</f>
        <v>48.22</v>
      </c>
      <c r="R63" s="41">
        <f>IF(J63&gt;0,J63,L63)</f>
        <v>13.17</v>
      </c>
      <c r="S63" s="57">
        <f>K63+N63-P63</f>
        <v>635.04999999999995</v>
      </c>
      <c r="T63" s="42">
        <f t="shared" ref="T63:T65" si="84">S63/$S$10</f>
        <v>1.4786212623339318E-3</v>
      </c>
    </row>
    <row r="64" spans="2:21" s="48" customFormat="1" x14ac:dyDescent="0.25">
      <c r="B64" s="44" t="s">
        <v>19</v>
      </c>
      <c r="C64" s="4" t="str">
        <f t="shared" si="80"/>
        <v>-</v>
      </c>
      <c r="D64" s="52">
        <v>10</v>
      </c>
      <c r="E64" s="44"/>
      <c r="F64" s="44"/>
      <c r="G64" s="130" t="s">
        <v>186</v>
      </c>
      <c r="H64" s="5"/>
      <c r="I64" s="5"/>
      <c r="J64" s="7"/>
      <c r="K64" s="7">
        <f>SUBTOTAL(9,K65:K69)</f>
        <v>4880.45</v>
      </c>
      <c r="L64" s="127"/>
      <c r="M64" s="46"/>
      <c r="N64" s="7">
        <f>SUBTOTAL(9,N65:N69)</f>
        <v>0</v>
      </c>
      <c r="O64" s="45"/>
      <c r="P64" s="7">
        <f>SUBTOTAL(9,P65:P69)</f>
        <v>0</v>
      </c>
      <c r="Q64" s="8"/>
      <c r="R64" s="8"/>
      <c r="S64" s="7">
        <f>SUBTOTAL(9,S65:S69)</f>
        <v>4880.45</v>
      </c>
      <c r="T64" s="55">
        <f t="shared" si="84"/>
        <v>1.1363415699169573E-2</v>
      </c>
      <c r="U64" s="47"/>
    </row>
    <row r="65" spans="2:21" s="105" customFormat="1" ht="14.4" outlineLevel="1" x14ac:dyDescent="0.3">
      <c r="B65" s="95" t="s">
        <v>19</v>
      </c>
      <c r="C65" s="96" t="str">
        <f t="shared" si="80"/>
        <v>-</v>
      </c>
      <c r="D65" s="97" t="s">
        <v>187</v>
      </c>
      <c r="E65" s="98"/>
      <c r="F65" s="98"/>
      <c r="G65" s="107" t="s">
        <v>188</v>
      </c>
      <c r="H65" s="99"/>
      <c r="I65" s="99"/>
      <c r="J65" s="100"/>
      <c r="K65" s="100">
        <f>SUBTOTAL(9,K66:K69)</f>
        <v>4880.45</v>
      </c>
      <c r="L65" s="128"/>
      <c r="M65" s="102"/>
      <c r="N65" s="100">
        <f>SUBTOTAL(9,N66:N69)</f>
        <v>0</v>
      </c>
      <c r="O65" s="101"/>
      <c r="P65" s="100">
        <f>SUBTOTAL(9,P66:P69)</f>
        <v>0</v>
      </c>
      <c r="Q65" s="103"/>
      <c r="R65" s="103"/>
      <c r="S65" s="100">
        <f>SUBTOTAL(9,S66:S69)</f>
        <v>4880.45</v>
      </c>
      <c r="T65" s="104">
        <f t="shared" si="84"/>
        <v>1.1363415699169573E-2</v>
      </c>
    </row>
    <row r="66" spans="2:21" s="50" customFormat="1" ht="27.6" outlineLevel="1" x14ac:dyDescent="0.3">
      <c r="B66" s="37" t="s">
        <v>20</v>
      </c>
      <c r="C66" s="49" t="str">
        <f>IF(AND(B66="serviço",I66=0),"Novo",IF(AND(B66="serviço",Q66=I66),"NA",IF(AND(B66="serviço",Q66&gt;I66),"AC",IF(AND(B66="serviço",Q66&lt;I66),"DC","-"))))</f>
        <v>NA</v>
      </c>
      <c r="D66" s="53" t="s">
        <v>447</v>
      </c>
      <c r="E66" s="37" t="s">
        <v>13</v>
      </c>
      <c r="F66" s="142" t="s">
        <v>193</v>
      </c>
      <c r="G66" s="33" t="s">
        <v>189</v>
      </c>
      <c r="H66" s="34" t="s">
        <v>12</v>
      </c>
      <c r="I66" s="35">
        <v>52.65</v>
      </c>
      <c r="J66" s="36">
        <v>6.63</v>
      </c>
      <c r="K66" s="38">
        <v>349.06</v>
      </c>
      <c r="L66" s="126"/>
      <c r="M66" s="43"/>
      <c r="N66" s="41">
        <f>ROUND((M66*IF(J66&gt;0,J66,L66)),2)</f>
        <v>0</v>
      </c>
      <c r="O66" s="39"/>
      <c r="P66" s="41">
        <f>ROUND((O66*IF(J66&gt;0,J66,L66)),2)</f>
        <v>0</v>
      </c>
      <c r="Q66" s="41">
        <f>I66+M66-O66</f>
        <v>52.65</v>
      </c>
      <c r="R66" s="41">
        <f>IF(J66&gt;0,J66,L66)</f>
        <v>6.63</v>
      </c>
      <c r="S66" s="57">
        <f>K66+N66-P66</f>
        <v>349.06</v>
      </c>
      <c r="T66" s="42">
        <f>S66/$S$10</f>
        <v>8.1273527726995079E-4</v>
      </c>
    </row>
    <row r="67" spans="2:21" s="50" customFormat="1" ht="27.6" outlineLevel="1" x14ac:dyDescent="0.3">
      <c r="B67" s="37" t="s">
        <v>20</v>
      </c>
      <c r="C67" s="49" t="str">
        <f>IF(AND(B67="serviço",I67=0),"Novo",IF(AND(B67="serviço",Q67=I67),"NA",IF(AND(B67="serviço",Q67&gt;I67),"AC",IF(AND(B67="serviço",Q67&lt;I67),"DC","-"))))</f>
        <v>NA</v>
      </c>
      <c r="D67" s="53" t="s">
        <v>448</v>
      </c>
      <c r="E67" s="37" t="s">
        <v>13</v>
      </c>
      <c r="F67" s="142" t="s">
        <v>194</v>
      </c>
      <c r="G67" s="33" t="s">
        <v>190</v>
      </c>
      <c r="H67" s="34" t="s">
        <v>12</v>
      </c>
      <c r="I67" s="35">
        <v>61.48</v>
      </c>
      <c r="J67" s="36">
        <v>21.95</v>
      </c>
      <c r="K67" s="38">
        <v>1349.48</v>
      </c>
      <c r="L67" s="126"/>
      <c r="M67" s="43"/>
      <c r="N67" s="41">
        <f>ROUND((M67*IF(J67&gt;0,J67,L67)),2)</f>
        <v>0</v>
      </c>
      <c r="O67" s="39"/>
      <c r="P67" s="41">
        <f>ROUND((O67*IF(J67&gt;0,J67,L67)),2)</f>
        <v>0</v>
      </c>
      <c r="Q67" s="41">
        <f>I67+M67-O67</f>
        <v>61.48</v>
      </c>
      <c r="R67" s="41">
        <f>IF(J67&gt;0,J67,L67)</f>
        <v>21.95</v>
      </c>
      <c r="S67" s="57">
        <f>K67+N67-P67</f>
        <v>1349.48</v>
      </c>
      <c r="T67" s="42">
        <f>S67/$S$10</f>
        <v>3.1420672720169976E-3</v>
      </c>
    </row>
    <row r="68" spans="2:21" s="50" customFormat="1" ht="27.6" outlineLevel="1" x14ac:dyDescent="0.3">
      <c r="B68" s="37" t="s">
        <v>20</v>
      </c>
      <c r="C68" s="49" t="str">
        <f>IF(AND(B68="serviço",I68=0),"Novo",IF(AND(B68="serviço",Q68=I68),"NA",IF(AND(B68="serviço",Q68&gt;I68),"AC",IF(AND(B68="serviço",Q68&lt;I68),"DC","-"))))</f>
        <v>NA</v>
      </c>
      <c r="D68" s="53" t="s">
        <v>449</v>
      </c>
      <c r="E68" s="37" t="s">
        <v>171</v>
      </c>
      <c r="F68" s="37" t="s">
        <v>195</v>
      </c>
      <c r="G68" s="33" t="s">
        <v>191</v>
      </c>
      <c r="H68" s="34" t="s">
        <v>99</v>
      </c>
      <c r="I68" s="35">
        <v>182.6</v>
      </c>
      <c r="J68" s="36">
        <v>9.51</v>
      </c>
      <c r="K68" s="38">
        <v>1736.52</v>
      </c>
      <c r="L68" s="126"/>
      <c r="M68" s="43"/>
      <c r="N68" s="41">
        <f>ROUND((M68*IF(J68&gt;0,J68,L68)),2)</f>
        <v>0</v>
      </c>
      <c r="O68" s="39"/>
      <c r="P68" s="41">
        <f>ROUND((O68*IF(J68&gt;0,J68,L68)),2)</f>
        <v>0</v>
      </c>
      <c r="Q68" s="41">
        <f>I68+M68-O68</f>
        <v>182.6</v>
      </c>
      <c r="R68" s="41">
        <f>IF(J68&gt;0,J68,L68)</f>
        <v>9.51</v>
      </c>
      <c r="S68" s="57">
        <f>K68+N68-P68</f>
        <v>1736.52</v>
      </c>
      <c r="T68" s="42">
        <f>S68/$S$10</f>
        <v>4.0432334374744024E-3</v>
      </c>
    </row>
    <row r="69" spans="2:21" s="50" customFormat="1" outlineLevel="1" x14ac:dyDescent="0.3">
      <c r="B69" s="37" t="s">
        <v>20</v>
      </c>
      <c r="C69" s="49" t="str">
        <f>IF(AND(B69="serviço",I69=0),"Novo",IF(AND(B69="serviço",Q69=I69),"NA",IF(AND(B69="serviço",Q69&gt;I69),"AC",IF(AND(B69="serviço",Q69&lt;I69),"DC","-"))))</f>
        <v>NA</v>
      </c>
      <c r="D69" s="53" t="s">
        <v>450</v>
      </c>
      <c r="E69" s="37" t="s">
        <v>121</v>
      </c>
      <c r="F69" s="37">
        <v>180486</v>
      </c>
      <c r="G69" s="33" t="s">
        <v>192</v>
      </c>
      <c r="H69" s="34" t="s">
        <v>37</v>
      </c>
      <c r="I69" s="35">
        <v>1</v>
      </c>
      <c r="J69" s="36">
        <v>1445.39</v>
      </c>
      <c r="K69" s="38">
        <v>1445.39</v>
      </c>
      <c r="L69" s="126"/>
      <c r="M69" s="43"/>
      <c r="N69" s="41">
        <f>ROUND((M69*IF(J69&gt;0,J69,L69)),2)</f>
        <v>0</v>
      </c>
      <c r="O69" s="39"/>
      <c r="P69" s="41">
        <f>ROUND((O69*IF(J69&gt;0,J69,L69)),2)</f>
        <v>0</v>
      </c>
      <c r="Q69" s="41">
        <f>I69+M69-O69</f>
        <v>1</v>
      </c>
      <c r="R69" s="41">
        <f>IF(J69&gt;0,J69,L69)</f>
        <v>1445.39</v>
      </c>
      <c r="S69" s="57">
        <f>K69+N69-P69</f>
        <v>1445.39</v>
      </c>
      <c r="T69" s="42">
        <f>S69/$S$10</f>
        <v>3.3653797124082231E-3</v>
      </c>
    </row>
    <row r="70" spans="2:21" s="48" customFormat="1" x14ac:dyDescent="0.25">
      <c r="B70" s="44" t="s">
        <v>19</v>
      </c>
      <c r="C70" s="4" t="str">
        <f t="shared" ref="C70:C71" si="85">IF(AND(B70="serviço",I70=0),"Novo",IF(AND(B70="serviço",Q70=I70),"NA",IF(AND(B70="serviço",Q70&gt;I70),"AC",IF(AND(B70="serviço",Q70&lt;I70),"DC","-"))))</f>
        <v>-</v>
      </c>
      <c r="D70" s="52">
        <v>11</v>
      </c>
      <c r="E70" s="44"/>
      <c r="F70" s="44"/>
      <c r="G70" s="130" t="s">
        <v>41</v>
      </c>
      <c r="H70" s="5"/>
      <c r="I70" s="5"/>
      <c r="J70" s="7"/>
      <c r="K70" s="7">
        <f>SUBTOTAL(9,K71:K88)</f>
        <v>45558.98</v>
      </c>
      <c r="L70" s="127"/>
      <c r="M70" s="46"/>
      <c r="N70" s="7">
        <f>SUBTOTAL(9,N71:N88)</f>
        <v>0</v>
      </c>
      <c r="O70" s="45"/>
      <c r="P70" s="7">
        <f>SUBTOTAL(9,P71:P88)</f>
        <v>0</v>
      </c>
      <c r="Q70" s="8"/>
      <c r="R70" s="8"/>
      <c r="S70" s="7">
        <f>SUBTOTAL(9,S71:S88)</f>
        <v>45558.98</v>
      </c>
      <c r="T70" s="55">
        <f t="shared" ref="T70:T71" si="86">S70/$S$10</f>
        <v>0.1060774372384007</v>
      </c>
      <c r="U70" s="47"/>
    </row>
    <row r="71" spans="2:21" s="105" customFormat="1" ht="14.4" outlineLevel="1" x14ac:dyDescent="0.3">
      <c r="B71" s="95" t="s">
        <v>19</v>
      </c>
      <c r="C71" s="96" t="str">
        <f t="shared" si="85"/>
        <v>-</v>
      </c>
      <c r="D71" s="97" t="s">
        <v>95</v>
      </c>
      <c r="E71" s="98"/>
      <c r="F71" s="98"/>
      <c r="G71" s="107" t="s">
        <v>196</v>
      </c>
      <c r="H71" s="99"/>
      <c r="I71" s="99"/>
      <c r="J71" s="100"/>
      <c r="K71" s="100">
        <f>SUBTOTAL(9,K72:K88)</f>
        <v>45558.98</v>
      </c>
      <c r="L71" s="128"/>
      <c r="M71" s="102"/>
      <c r="N71" s="100">
        <f>SUBTOTAL(9,N72:N88)</f>
        <v>0</v>
      </c>
      <c r="O71" s="101"/>
      <c r="P71" s="100">
        <f>SUBTOTAL(9,P72:P88)</f>
        <v>0</v>
      </c>
      <c r="Q71" s="103"/>
      <c r="R71" s="103"/>
      <c r="S71" s="100">
        <f>SUBTOTAL(9,S72:S88)</f>
        <v>45558.98</v>
      </c>
      <c r="T71" s="104">
        <f t="shared" si="86"/>
        <v>0.1060774372384007</v>
      </c>
    </row>
    <row r="72" spans="2:21" s="50" customFormat="1" outlineLevel="1" x14ac:dyDescent="0.3">
      <c r="B72" s="37" t="s">
        <v>20</v>
      </c>
      <c r="C72" s="49" t="str">
        <f t="shared" si="73"/>
        <v>NA</v>
      </c>
      <c r="D72" s="53" t="s">
        <v>197</v>
      </c>
      <c r="E72" s="37" t="s">
        <v>98</v>
      </c>
      <c r="F72" s="37" t="s">
        <v>104</v>
      </c>
      <c r="G72" s="33" t="s">
        <v>221</v>
      </c>
      <c r="H72" s="34" t="s">
        <v>269</v>
      </c>
      <c r="I72" s="35">
        <v>1</v>
      </c>
      <c r="J72" s="36">
        <v>219.67</v>
      </c>
      <c r="K72" s="38">
        <v>219.67</v>
      </c>
      <c r="L72" s="126"/>
      <c r="M72" s="43"/>
      <c r="N72" s="41">
        <f t="shared" si="74"/>
        <v>0</v>
      </c>
      <c r="O72" s="39"/>
      <c r="P72" s="41">
        <f t="shared" si="75"/>
        <v>0</v>
      </c>
      <c r="Q72" s="41">
        <f t="shared" ref="Q72:Q75" si="87">I72+M72-O72</f>
        <v>1</v>
      </c>
      <c r="R72" s="41">
        <f t="shared" ref="R72:R80" si="88">IF(J72&gt;0,J72,L72)</f>
        <v>219.67</v>
      </c>
      <c r="S72" s="57">
        <f t="shared" ref="S72:S80" si="89">K72+N72-P72</f>
        <v>219.67</v>
      </c>
      <c r="T72" s="42">
        <f t="shared" si="47"/>
        <v>5.1146954207841088E-4</v>
      </c>
    </row>
    <row r="73" spans="2:21" s="50" customFormat="1" ht="27.6" outlineLevel="1" x14ac:dyDescent="0.3">
      <c r="B73" s="37" t="s">
        <v>20</v>
      </c>
      <c r="C73" s="49" t="str">
        <f t="shared" ref="C73" si="90">IF(AND(B73="serviço",I73=0),"Novo",IF(AND(B73="serviço",Q73=I73),"NA",IF(AND(B73="serviço",Q73&gt;I73),"AC",IF(AND(B73="serviço",Q73&lt;I73),"DC","-"))))</f>
        <v>NA</v>
      </c>
      <c r="D73" s="53" t="s">
        <v>198</v>
      </c>
      <c r="E73" s="37" t="s">
        <v>13</v>
      </c>
      <c r="F73" s="37">
        <v>91873</v>
      </c>
      <c r="G73" s="33" t="s">
        <v>222</v>
      </c>
      <c r="H73" s="34" t="s">
        <v>12</v>
      </c>
      <c r="I73" s="35">
        <v>10</v>
      </c>
      <c r="J73" s="36">
        <v>21.08</v>
      </c>
      <c r="K73" s="38">
        <v>210.8</v>
      </c>
      <c r="L73" s="126"/>
      <c r="M73" s="43"/>
      <c r="N73" s="41">
        <f t="shared" ref="N73" si="91">ROUND((M73*IF(J73&gt;0,J73,L73)),2)</f>
        <v>0</v>
      </c>
      <c r="O73" s="39"/>
      <c r="P73" s="41">
        <f t="shared" ref="P73" si="92">ROUND((O73*IF(J73&gt;0,J73,L73)),2)</f>
        <v>0</v>
      </c>
      <c r="Q73" s="41">
        <f t="shared" ref="Q73" si="93">I73+M73-O73</f>
        <v>10</v>
      </c>
      <c r="R73" s="41">
        <f t="shared" si="88"/>
        <v>21.08</v>
      </c>
      <c r="S73" s="57">
        <f t="shared" si="89"/>
        <v>210.8</v>
      </c>
      <c r="T73" s="42">
        <f t="shared" ref="T73" si="94">S73/$S$10</f>
        <v>4.9081704133531673E-4</v>
      </c>
    </row>
    <row r="74" spans="2:21" s="50" customFormat="1" ht="27.6" outlineLevel="1" x14ac:dyDescent="0.3">
      <c r="B74" s="37" t="s">
        <v>20</v>
      </c>
      <c r="C74" s="49" t="str">
        <f t="shared" ref="C74" si="95">IF(AND(B74="serviço",I74=0),"Novo",IF(AND(B74="serviço",Q74=I74),"NA",IF(AND(B74="serviço",Q74&gt;I74),"AC",IF(AND(B74="serviço",Q74&lt;I74),"DC","-"))))</f>
        <v>NA</v>
      </c>
      <c r="D74" s="53" t="s">
        <v>199</v>
      </c>
      <c r="E74" s="37" t="s">
        <v>13</v>
      </c>
      <c r="F74" s="37">
        <v>91896</v>
      </c>
      <c r="G74" s="33" t="s">
        <v>223</v>
      </c>
      <c r="H74" s="34" t="s">
        <v>37</v>
      </c>
      <c r="I74" s="35">
        <v>1</v>
      </c>
      <c r="J74" s="36">
        <v>16.87</v>
      </c>
      <c r="K74" s="38">
        <v>16.87</v>
      </c>
      <c r="L74" s="126"/>
      <c r="M74" s="43"/>
      <c r="N74" s="41">
        <f t="shared" ref="N74" si="96">ROUND((M74*IF(J74&gt;0,J74,L74)),2)</f>
        <v>0</v>
      </c>
      <c r="O74" s="39"/>
      <c r="P74" s="41">
        <f t="shared" ref="P74" si="97">ROUND((O74*IF(J74&gt;0,J74,L74)),2)</f>
        <v>0</v>
      </c>
      <c r="Q74" s="41">
        <f t="shared" ref="Q74" si="98">I74+M74-O74</f>
        <v>1</v>
      </c>
      <c r="R74" s="41">
        <f t="shared" si="88"/>
        <v>16.87</v>
      </c>
      <c r="S74" s="57">
        <f t="shared" si="89"/>
        <v>16.87</v>
      </c>
      <c r="T74" s="42">
        <f t="shared" ref="T74" si="99">S74/$S$10</f>
        <v>3.9279333431341519E-5</v>
      </c>
    </row>
    <row r="75" spans="2:21" s="50" customFormat="1" ht="27.6" outlineLevel="1" x14ac:dyDescent="0.3">
      <c r="B75" s="37" t="s">
        <v>20</v>
      </c>
      <c r="C75" s="49" t="str">
        <f t="shared" si="73"/>
        <v>NA</v>
      </c>
      <c r="D75" s="53" t="s">
        <v>200</v>
      </c>
      <c r="E75" s="37" t="s">
        <v>13</v>
      </c>
      <c r="F75" s="142" t="s">
        <v>214</v>
      </c>
      <c r="G75" s="33" t="s">
        <v>224</v>
      </c>
      <c r="H75" s="34" t="s">
        <v>37</v>
      </c>
      <c r="I75" s="35">
        <v>1</v>
      </c>
      <c r="J75" s="36">
        <v>5.7</v>
      </c>
      <c r="K75" s="38">
        <v>5.7</v>
      </c>
      <c r="L75" s="126"/>
      <c r="M75" s="43"/>
      <c r="N75" s="41">
        <f t="shared" si="74"/>
        <v>0</v>
      </c>
      <c r="O75" s="39"/>
      <c r="P75" s="41">
        <f t="shared" si="75"/>
        <v>0</v>
      </c>
      <c r="Q75" s="41">
        <f t="shared" si="87"/>
        <v>1</v>
      </c>
      <c r="R75" s="41">
        <f t="shared" si="88"/>
        <v>5.7</v>
      </c>
      <c r="S75" s="57">
        <f t="shared" si="89"/>
        <v>5.7</v>
      </c>
      <c r="T75" s="42">
        <f t="shared" si="47"/>
        <v>1.3271618290376209E-5</v>
      </c>
    </row>
    <row r="76" spans="2:21" s="50" customFormat="1" ht="27.6" outlineLevel="1" x14ac:dyDescent="0.3">
      <c r="B76" s="37" t="s">
        <v>20</v>
      </c>
      <c r="C76" s="49" t="str">
        <f t="shared" ref="C76:C88" si="100">IF(AND(B76="serviço",I76=0),"Novo",IF(AND(B76="serviço",Q76=I76),"NA",IF(AND(B76="serviço",Q76&gt;I76),"AC",IF(AND(B76="serviço",Q76&lt;I76),"DC","-"))))</f>
        <v>NA</v>
      </c>
      <c r="D76" s="53" t="s">
        <v>201</v>
      </c>
      <c r="E76" s="37" t="s">
        <v>13</v>
      </c>
      <c r="F76" s="37">
        <v>91846</v>
      </c>
      <c r="G76" s="33" t="s">
        <v>225</v>
      </c>
      <c r="H76" s="34" t="s">
        <v>12</v>
      </c>
      <c r="I76" s="35">
        <v>171.45</v>
      </c>
      <c r="J76" s="36">
        <v>10.06</v>
      </c>
      <c r="K76" s="38">
        <v>1724.78</v>
      </c>
      <c r="L76" s="126"/>
      <c r="M76" s="43"/>
      <c r="N76" s="41">
        <f t="shared" ref="N76:N79" si="101">ROUND((M76*IF(J76&gt;0,J76,L76)),2)</f>
        <v>0</v>
      </c>
      <c r="O76" s="39"/>
      <c r="P76" s="41">
        <f t="shared" ref="P76:P79" si="102">ROUND((O76*IF(J76&gt;0,J76,L76)),2)</f>
        <v>0</v>
      </c>
      <c r="Q76" s="41">
        <f t="shared" ref="Q76:Q79" si="103">I76+M76-O76</f>
        <v>171.45</v>
      </c>
      <c r="R76" s="41">
        <f t="shared" si="88"/>
        <v>10.06</v>
      </c>
      <c r="S76" s="57">
        <f t="shared" si="89"/>
        <v>1724.78</v>
      </c>
      <c r="T76" s="42">
        <f t="shared" ref="T76:T88" si="104">S76/$S$10</f>
        <v>4.0158985605043994E-3</v>
      </c>
    </row>
    <row r="77" spans="2:21" s="50" customFormat="1" ht="27.6" outlineLevel="1" x14ac:dyDescent="0.3">
      <c r="B77" s="37" t="s">
        <v>20</v>
      </c>
      <c r="C77" s="49" t="str">
        <f t="shared" ref="C77:C78" si="105">IF(AND(B77="serviço",I77=0),"Novo",IF(AND(B77="serviço",Q77=I77),"NA",IF(AND(B77="serviço",Q77&gt;I77),"AC",IF(AND(B77="serviço",Q77&lt;I77),"DC","-"))))</f>
        <v>NA</v>
      </c>
      <c r="D77" s="53" t="s">
        <v>202</v>
      </c>
      <c r="E77" s="37" t="s">
        <v>13</v>
      </c>
      <c r="F77" s="37">
        <v>91850</v>
      </c>
      <c r="G77" s="33" t="s">
        <v>70</v>
      </c>
      <c r="H77" s="34" t="s">
        <v>12</v>
      </c>
      <c r="I77" s="35">
        <v>14.76</v>
      </c>
      <c r="J77" s="36">
        <v>9.64</v>
      </c>
      <c r="K77" s="38">
        <v>142.28</v>
      </c>
      <c r="L77" s="126"/>
      <c r="M77" s="43"/>
      <c r="N77" s="41">
        <f t="shared" ref="N77:N78" si="106">ROUND((M77*IF(J77&gt;0,J77,L77)),2)</f>
        <v>0</v>
      </c>
      <c r="O77" s="39"/>
      <c r="P77" s="41">
        <f t="shared" ref="P77:P78" si="107">ROUND((O77*IF(J77&gt;0,J77,L77)),2)</f>
        <v>0</v>
      </c>
      <c r="Q77" s="41">
        <f t="shared" ref="Q77:Q78" si="108">I77+M77-O77</f>
        <v>14.76</v>
      </c>
      <c r="R77" s="41">
        <f t="shared" si="88"/>
        <v>9.64</v>
      </c>
      <c r="S77" s="57">
        <f t="shared" si="89"/>
        <v>142.28</v>
      </c>
      <c r="T77" s="42">
        <f t="shared" ref="T77:T78" si="109">S77/$S$10</f>
        <v>3.3127821936047841E-4</v>
      </c>
    </row>
    <row r="78" spans="2:21" s="50" customFormat="1" ht="27.6" outlineLevel="1" x14ac:dyDescent="0.3">
      <c r="B78" s="37" t="s">
        <v>20</v>
      </c>
      <c r="C78" s="49" t="str">
        <f t="shared" si="105"/>
        <v>NA</v>
      </c>
      <c r="D78" s="53" t="s">
        <v>203</v>
      </c>
      <c r="E78" s="37" t="s">
        <v>13</v>
      </c>
      <c r="F78" s="37">
        <v>97882</v>
      </c>
      <c r="G78" s="33" t="s">
        <v>226</v>
      </c>
      <c r="H78" s="34" t="s">
        <v>37</v>
      </c>
      <c r="I78" s="35">
        <v>17</v>
      </c>
      <c r="J78" s="36">
        <v>176.14</v>
      </c>
      <c r="K78" s="38">
        <v>2994.38</v>
      </c>
      <c r="L78" s="126"/>
      <c r="M78" s="43"/>
      <c r="N78" s="41">
        <f t="shared" si="106"/>
        <v>0</v>
      </c>
      <c r="O78" s="39"/>
      <c r="P78" s="41">
        <f t="shared" si="107"/>
        <v>0</v>
      </c>
      <c r="Q78" s="41">
        <f t="shared" si="108"/>
        <v>17</v>
      </c>
      <c r="R78" s="41">
        <f t="shared" si="88"/>
        <v>176.14</v>
      </c>
      <c r="S78" s="57">
        <f t="shared" si="89"/>
        <v>2994.38</v>
      </c>
      <c r="T78" s="42">
        <f t="shared" si="109"/>
        <v>6.9719769081292484E-3</v>
      </c>
    </row>
    <row r="79" spans="2:21" s="50" customFormat="1" outlineLevel="1" x14ac:dyDescent="0.3">
      <c r="B79" s="37" t="s">
        <v>20</v>
      </c>
      <c r="C79" s="49" t="str">
        <f t="shared" si="100"/>
        <v>NA</v>
      </c>
      <c r="D79" s="53" t="s">
        <v>204</v>
      </c>
      <c r="E79" s="37" t="s">
        <v>13</v>
      </c>
      <c r="F79" s="37">
        <v>96985</v>
      </c>
      <c r="G79" s="33" t="s">
        <v>71</v>
      </c>
      <c r="H79" s="34" t="s">
        <v>37</v>
      </c>
      <c r="I79" s="35">
        <v>1</v>
      </c>
      <c r="J79" s="36">
        <v>84.95</v>
      </c>
      <c r="K79" s="38">
        <v>84.95</v>
      </c>
      <c r="L79" s="126"/>
      <c r="M79" s="43"/>
      <c r="N79" s="41">
        <f t="shared" si="101"/>
        <v>0</v>
      </c>
      <c r="O79" s="39"/>
      <c r="P79" s="41">
        <f t="shared" si="102"/>
        <v>0</v>
      </c>
      <c r="Q79" s="41">
        <f t="shared" si="103"/>
        <v>1</v>
      </c>
      <c r="R79" s="41">
        <f t="shared" si="88"/>
        <v>84.95</v>
      </c>
      <c r="S79" s="57">
        <f t="shared" si="89"/>
        <v>84.95</v>
      </c>
      <c r="T79" s="42">
        <f t="shared" si="104"/>
        <v>1.9779367960832614E-4</v>
      </c>
    </row>
    <row r="80" spans="2:21" s="50" customFormat="1" ht="27.6" outlineLevel="1" x14ac:dyDescent="0.3">
      <c r="B80" s="37" t="s">
        <v>20</v>
      </c>
      <c r="C80" s="49" t="str">
        <f t="shared" si="100"/>
        <v>NA</v>
      </c>
      <c r="D80" s="53" t="s">
        <v>205</v>
      </c>
      <c r="E80" s="37" t="s">
        <v>13</v>
      </c>
      <c r="F80" s="142" t="s">
        <v>215</v>
      </c>
      <c r="G80" s="33" t="s">
        <v>227</v>
      </c>
      <c r="H80" s="34" t="s">
        <v>37</v>
      </c>
      <c r="I80" s="35">
        <v>1</v>
      </c>
      <c r="J80" s="36">
        <v>7.69</v>
      </c>
      <c r="K80" s="38">
        <v>7.69</v>
      </c>
      <c r="L80" s="126"/>
      <c r="M80" s="43"/>
      <c r="N80" s="41">
        <f t="shared" ref="N80" si="110">ROUND((M80*IF(J80&gt;0,J80,L80)),2)</f>
        <v>0</v>
      </c>
      <c r="O80" s="39"/>
      <c r="P80" s="41">
        <f t="shared" ref="P80" si="111">ROUND((O80*IF(J80&gt;0,J80,L80)),2)</f>
        <v>0</v>
      </c>
      <c r="Q80" s="41">
        <f t="shared" ref="Q80" si="112">I80+M80-O80</f>
        <v>1</v>
      </c>
      <c r="R80" s="41">
        <f t="shared" si="88"/>
        <v>7.69</v>
      </c>
      <c r="S80" s="57">
        <f t="shared" si="89"/>
        <v>7.69</v>
      </c>
      <c r="T80" s="42">
        <f t="shared" si="104"/>
        <v>1.7905042921577729E-5</v>
      </c>
    </row>
    <row r="81" spans="2:21" s="50" customFormat="1" ht="27.6" outlineLevel="1" x14ac:dyDescent="0.3">
      <c r="B81" s="37" t="s">
        <v>20</v>
      </c>
      <c r="C81" s="49" t="str">
        <f t="shared" si="100"/>
        <v>NA</v>
      </c>
      <c r="D81" s="53" t="s">
        <v>206</v>
      </c>
      <c r="E81" s="37" t="s">
        <v>98</v>
      </c>
      <c r="F81" s="142" t="s">
        <v>216</v>
      </c>
      <c r="G81" s="33" t="s">
        <v>228</v>
      </c>
      <c r="H81" s="34" t="s">
        <v>37</v>
      </c>
      <c r="I81" s="35">
        <v>4</v>
      </c>
      <c r="J81" s="36">
        <v>1483.02</v>
      </c>
      <c r="K81" s="38">
        <v>5932.08</v>
      </c>
      <c r="L81" s="126"/>
      <c r="M81" s="43"/>
      <c r="N81" s="41">
        <f t="shared" ref="N81:N88" si="113">ROUND((M81*IF(J81&gt;0,J81,L81)),2)</f>
        <v>0</v>
      </c>
      <c r="O81" s="39"/>
      <c r="P81" s="41">
        <f t="shared" ref="P81:P88" si="114">ROUND((O81*IF(J81&gt;0,J81,L81)),2)</f>
        <v>0</v>
      </c>
      <c r="Q81" s="41">
        <f t="shared" ref="Q81:Q88" si="115">I81+M81-O81</f>
        <v>4</v>
      </c>
      <c r="R81" s="41">
        <f t="shared" ref="R81:R88" si="116">IF(J81&gt;0,J81,L81)</f>
        <v>1483.02</v>
      </c>
      <c r="S81" s="57">
        <f t="shared" ref="S81:S88" si="117">K81+N81-P81</f>
        <v>5932.08</v>
      </c>
      <c r="T81" s="42">
        <f t="shared" si="104"/>
        <v>1.3811982706662264E-2</v>
      </c>
    </row>
    <row r="82" spans="2:21" s="50" customFormat="1" outlineLevel="1" x14ac:dyDescent="0.3">
      <c r="B82" s="37" t="s">
        <v>20</v>
      </c>
      <c r="C82" s="49" t="str">
        <f t="shared" si="100"/>
        <v>NA</v>
      </c>
      <c r="D82" s="53" t="s">
        <v>207</v>
      </c>
      <c r="E82" s="37" t="s">
        <v>98</v>
      </c>
      <c r="F82" s="142" t="s">
        <v>217</v>
      </c>
      <c r="G82" s="33" t="s">
        <v>229</v>
      </c>
      <c r="H82" s="34" t="s">
        <v>37</v>
      </c>
      <c r="I82" s="35">
        <v>4</v>
      </c>
      <c r="J82" s="36">
        <v>257</v>
      </c>
      <c r="K82" s="38">
        <v>1028</v>
      </c>
      <c r="L82" s="126"/>
      <c r="M82" s="43"/>
      <c r="N82" s="41">
        <f t="shared" si="113"/>
        <v>0</v>
      </c>
      <c r="O82" s="39"/>
      <c r="P82" s="41">
        <f t="shared" si="114"/>
        <v>0</v>
      </c>
      <c r="Q82" s="41">
        <f t="shared" si="115"/>
        <v>4</v>
      </c>
      <c r="R82" s="41">
        <f t="shared" si="116"/>
        <v>257</v>
      </c>
      <c r="S82" s="57">
        <f t="shared" si="117"/>
        <v>1028</v>
      </c>
      <c r="T82" s="42">
        <f t="shared" si="104"/>
        <v>2.3935480004397794E-3</v>
      </c>
    </row>
    <row r="83" spans="2:21" s="50" customFormat="1" outlineLevel="1" x14ac:dyDescent="0.3">
      <c r="B83" s="37" t="s">
        <v>20</v>
      </c>
      <c r="C83" s="49" t="str">
        <f t="shared" si="100"/>
        <v>NA</v>
      </c>
      <c r="D83" s="53" t="s">
        <v>208</v>
      </c>
      <c r="E83" s="37" t="s">
        <v>98</v>
      </c>
      <c r="F83" s="142" t="s">
        <v>218</v>
      </c>
      <c r="G83" s="33" t="s">
        <v>230</v>
      </c>
      <c r="H83" s="34" t="s">
        <v>37</v>
      </c>
      <c r="I83" s="35">
        <v>4</v>
      </c>
      <c r="J83" s="36">
        <v>2232.61</v>
      </c>
      <c r="K83" s="38">
        <v>8930.44</v>
      </c>
      <c r="L83" s="126"/>
      <c r="M83" s="43"/>
      <c r="N83" s="41">
        <f t="shared" si="113"/>
        <v>0</v>
      </c>
      <c r="O83" s="39"/>
      <c r="P83" s="41">
        <f t="shared" si="114"/>
        <v>0</v>
      </c>
      <c r="Q83" s="41">
        <f t="shared" si="115"/>
        <v>4</v>
      </c>
      <c r="R83" s="41">
        <f t="shared" si="116"/>
        <v>2232.61</v>
      </c>
      <c r="S83" s="57">
        <f t="shared" si="117"/>
        <v>8930.44</v>
      </c>
      <c r="T83" s="42">
        <f t="shared" si="104"/>
        <v>2.0793226464053915E-2</v>
      </c>
    </row>
    <row r="84" spans="2:21" s="50" customFormat="1" outlineLevel="1" x14ac:dyDescent="0.3">
      <c r="B84" s="37" t="s">
        <v>20</v>
      </c>
      <c r="C84" s="49" t="str">
        <f t="shared" ref="C84:C85" si="118">IF(AND(B84="serviço",I84=0),"Novo",IF(AND(B84="serviço",Q84=I84),"NA",IF(AND(B84="serviço",Q84&gt;I84),"AC",IF(AND(B84="serviço",Q84&lt;I84),"DC","-"))))</f>
        <v>NA</v>
      </c>
      <c r="D84" s="53" t="s">
        <v>209</v>
      </c>
      <c r="E84" s="37" t="s">
        <v>98</v>
      </c>
      <c r="F84" s="142" t="s">
        <v>219</v>
      </c>
      <c r="G84" s="33" t="s">
        <v>231</v>
      </c>
      <c r="H84" s="34" t="s">
        <v>37</v>
      </c>
      <c r="I84" s="35">
        <v>2</v>
      </c>
      <c r="J84" s="36">
        <v>424.17</v>
      </c>
      <c r="K84" s="38">
        <v>848.34</v>
      </c>
      <c r="L84" s="126"/>
      <c r="M84" s="43"/>
      <c r="N84" s="41">
        <f t="shared" ref="N84:N85" si="119">ROUND((M84*IF(J84&gt;0,J84,L84)),2)</f>
        <v>0</v>
      </c>
      <c r="O84" s="39"/>
      <c r="P84" s="41">
        <f t="shared" ref="P84:P85" si="120">ROUND((O84*IF(J84&gt;0,J84,L84)),2)</f>
        <v>0</v>
      </c>
      <c r="Q84" s="41">
        <f t="shared" ref="Q84:Q85" si="121">I84+M84-O84</f>
        <v>2</v>
      </c>
      <c r="R84" s="41">
        <f t="shared" si="116"/>
        <v>424.17</v>
      </c>
      <c r="S84" s="57">
        <f t="shared" si="117"/>
        <v>848.34</v>
      </c>
      <c r="T84" s="42">
        <f t="shared" ref="T84:T85" si="122">S84/$S$10</f>
        <v>1.9752359053434657E-3</v>
      </c>
    </row>
    <row r="85" spans="2:21" s="50" customFormat="1" ht="27.6" outlineLevel="1" x14ac:dyDescent="0.3">
      <c r="B85" s="37" t="s">
        <v>20</v>
      </c>
      <c r="C85" s="49" t="str">
        <f t="shared" si="118"/>
        <v>NA</v>
      </c>
      <c r="D85" s="53" t="s">
        <v>210</v>
      </c>
      <c r="E85" s="37" t="s">
        <v>98</v>
      </c>
      <c r="F85" s="142" t="s">
        <v>220</v>
      </c>
      <c r="G85" s="33" t="s">
        <v>232</v>
      </c>
      <c r="H85" s="34" t="s">
        <v>37</v>
      </c>
      <c r="I85" s="35">
        <v>8</v>
      </c>
      <c r="J85" s="36">
        <v>70.38</v>
      </c>
      <c r="K85" s="38">
        <v>563.04</v>
      </c>
      <c r="L85" s="126"/>
      <c r="M85" s="43"/>
      <c r="N85" s="41">
        <f t="shared" si="119"/>
        <v>0</v>
      </c>
      <c r="O85" s="39"/>
      <c r="P85" s="41">
        <f t="shared" si="120"/>
        <v>0</v>
      </c>
      <c r="Q85" s="41">
        <f t="shared" si="121"/>
        <v>8</v>
      </c>
      <c r="R85" s="41">
        <f t="shared" si="116"/>
        <v>70.38</v>
      </c>
      <c r="S85" s="57">
        <f t="shared" si="117"/>
        <v>563.04</v>
      </c>
      <c r="T85" s="42">
        <f t="shared" si="122"/>
        <v>1.3109564845988457E-3</v>
      </c>
    </row>
    <row r="86" spans="2:21" s="50" customFormat="1" ht="27.6" outlineLevel="1" x14ac:dyDescent="0.3">
      <c r="B86" s="37" t="s">
        <v>20</v>
      </c>
      <c r="C86" s="49" t="str">
        <f t="shared" ref="C86:C87" si="123">IF(AND(B86="serviço",I86=0),"Novo",IF(AND(B86="serviço",Q86=I86),"NA",IF(AND(B86="serviço",Q86&gt;I86),"AC",IF(AND(B86="serviço",Q86&lt;I86),"DC","-"))))</f>
        <v>NA</v>
      </c>
      <c r="D86" s="53" t="s">
        <v>211</v>
      </c>
      <c r="E86" s="37" t="s">
        <v>13</v>
      </c>
      <c r="F86" s="37">
        <v>101658</v>
      </c>
      <c r="G86" s="33" t="s">
        <v>233</v>
      </c>
      <c r="H86" s="34" t="s">
        <v>37</v>
      </c>
      <c r="I86" s="35">
        <v>10</v>
      </c>
      <c r="J86" s="36">
        <v>846.65</v>
      </c>
      <c r="K86" s="38">
        <v>8466.5</v>
      </c>
      <c r="L86" s="126"/>
      <c r="M86" s="43"/>
      <c r="N86" s="41">
        <f t="shared" ref="N86:N87" si="124">ROUND((M86*IF(J86&gt;0,J86,L86)),2)</f>
        <v>0</v>
      </c>
      <c r="O86" s="39"/>
      <c r="P86" s="41">
        <f t="shared" ref="P86:P87" si="125">ROUND((O86*IF(J86&gt;0,J86,L86)),2)</f>
        <v>0</v>
      </c>
      <c r="Q86" s="41">
        <f t="shared" ref="Q86:Q87" si="126">I86+M86-O86</f>
        <v>10</v>
      </c>
      <c r="R86" s="41">
        <f t="shared" si="116"/>
        <v>846.65</v>
      </c>
      <c r="S86" s="57">
        <f t="shared" si="117"/>
        <v>8466.5</v>
      </c>
      <c r="T86" s="42">
        <f t="shared" ref="T86:T87" si="127">S86/$S$10</f>
        <v>1.9713009869380734E-2</v>
      </c>
    </row>
    <row r="87" spans="2:21" s="50" customFormat="1" ht="27.6" outlineLevel="1" x14ac:dyDescent="0.3">
      <c r="B87" s="37" t="s">
        <v>20</v>
      </c>
      <c r="C87" s="49" t="str">
        <f t="shared" si="123"/>
        <v>NA</v>
      </c>
      <c r="D87" s="53" t="s">
        <v>212</v>
      </c>
      <c r="E87" s="37" t="s">
        <v>13</v>
      </c>
      <c r="F87" s="37">
        <v>91935</v>
      </c>
      <c r="G87" s="33" t="s">
        <v>234</v>
      </c>
      <c r="H87" s="34" t="s">
        <v>12</v>
      </c>
      <c r="I87" s="35">
        <v>578.78</v>
      </c>
      <c r="J87" s="36">
        <v>24.81</v>
      </c>
      <c r="K87" s="38">
        <v>14359.53</v>
      </c>
      <c r="L87" s="126"/>
      <c r="M87" s="43"/>
      <c r="N87" s="41">
        <f t="shared" si="124"/>
        <v>0</v>
      </c>
      <c r="O87" s="39"/>
      <c r="P87" s="41">
        <f t="shared" si="125"/>
        <v>0</v>
      </c>
      <c r="Q87" s="41">
        <f t="shared" si="126"/>
        <v>578.78</v>
      </c>
      <c r="R87" s="41">
        <f t="shared" si="116"/>
        <v>24.81</v>
      </c>
      <c r="S87" s="57">
        <f t="shared" si="117"/>
        <v>14359.53</v>
      </c>
      <c r="T87" s="42">
        <f t="shared" si="127"/>
        <v>3.3434070348983491E-2</v>
      </c>
    </row>
    <row r="88" spans="2:21" s="50" customFormat="1" outlineLevel="1" x14ac:dyDescent="0.3">
      <c r="B88" s="37" t="s">
        <v>20</v>
      </c>
      <c r="C88" s="49" t="str">
        <f t="shared" si="100"/>
        <v>NA</v>
      </c>
      <c r="D88" s="53" t="s">
        <v>213</v>
      </c>
      <c r="E88" s="37" t="s">
        <v>121</v>
      </c>
      <c r="F88" s="37">
        <v>171270</v>
      </c>
      <c r="G88" s="33" t="s">
        <v>235</v>
      </c>
      <c r="H88" s="34" t="s">
        <v>12</v>
      </c>
      <c r="I88" s="35">
        <v>1</v>
      </c>
      <c r="J88" s="36">
        <v>23.93</v>
      </c>
      <c r="K88" s="38">
        <v>23.93</v>
      </c>
      <c r="L88" s="126"/>
      <c r="M88" s="43"/>
      <c r="N88" s="41">
        <f t="shared" si="113"/>
        <v>0</v>
      </c>
      <c r="O88" s="39"/>
      <c r="P88" s="41">
        <f t="shared" si="114"/>
        <v>0</v>
      </c>
      <c r="Q88" s="41">
        <f t="shared" si="115"/>
        <v>1</v>
      </c>
      <c r="R88" s="41">
        <f t="shared" si="116"/>
        <v>23.93</v>
      </c>
      <c r="S88" s="57">
        <f t="shared" si="117"/>
        <v>23.93</v>
      </c>
      <c r="T88" s="42">
        <f t="shared" si="104"/>
        <v>5.5717513278719768E-5</v>
      </c>
    </row>
    <row r="89" spans="2:21" s="48" customFormat="1" x14ac:dyDescent="0.25">
      <c r="B89" s="44" t="s">
        <v>19</v>
      </c>
      <c r="C89" s="4" t="str">
        <f t="shared" ref="C89:C93" si="128">IF(AND(B89="serviço",I89=0),"Novo",IF(AND(B89="serviço",Q89=I89),"NA",IF(AND(B89="serviço",Q89&gt;I89),"AC",IF(AND(B89="serviço",Q89&lt;I89),"DC","-"))))</f>
        <v>-</v>
      </c>
      <c r="D89" s="52">
        <v>12</v>
      </c>
      <c r="E89" s="44"/>
      <c r="F89" s="44"/>
      <c r="G89" s="130" t="s">
        <v>236</v>
      </c>
      <c r="H89" s="5"/>
      <c r="I89" s="5"/>
      <c r="J89" s="7"/>
      <c r="K89" s="7">
        <f>SUBTOTAL(9,K90:K99)</f>
        <v>43875.1</v>
      </c>
      <c r="L89" s="127"/>
      <c r="M89" s="46"/>
      <c r="N89" s="7">
        <f>SUBTOTAL(9,N90:N99)</f>
        <v>0</v>
      </c>
      <c r="O89" s="45"/>
      <c r="P89" s="7">
        <f>SUBTOTAL(9,P90:P99)</f>
        <v>19756.099999999999</v>
      </c>
      <c r="Q89" s="8"/>
      <c r="R89" s="8"/>
      <c r="S89" s="7">
        <f>SUBTOTAL(9,S90:S99)</f>
        <v>24119.000000000004</v>
      </c>
      <c r="T89" s="55">
        <f t="shared" si="47"/>
        <v>5.6157572200979625E-2</v>
      </c>
      <c r="U89" s="47"/>
    </row>
    <row r="90" spans="2:21" s="50" customFormat="1" outlineLevel="1" x14ac:dyDescent="0.3">
      <c r="B90" s="37" t="s">
        <v>20</v>
      </c>
      <c r="C90" s="543" t="str">
        <f t="shared" si="128"/>
        <v>DC</v>
      </c>
      <c r="D90" s="544" t="s">
        <v>237</v>
      </c>
      <c r="E90" s="545" t="s">
        <v>121</v>
      </c>
      <c r="F90" s="545">
        <v>260168</v>
      </c>
      <c r="G90" s="546" t="s">
        <v>254</v>
      </c>
      <c r="H90" s="547" t="s">
        <v>99</v>
      </c>
      <c r="I90" s="35">
        <v>841.48</v>
      </c>
      <c r="J90" s="36">
        <v>20.89</v>
      </c>
      <c r="K90" s="548">
        <v>17578.509999999998</v>
      </c>
      <c r="L90" s="36"/>
      <c r="M90" s="549"/>
      <c r="N90" s="550">
        <f t="shared" ref="N90:N93" si="129">ROUND((M90*IF(J90&gt;0,J90,L90)),2)</f>
        <v>0</v>
      </c>
      <c r="O90" s="545">
        <v>841.48</v>
      </c>
      <c r="P90" s="550">
        <v>17578.509999999998</v>
      </c>
      <c r="Q90" s="550">
        <f t="shared" ref="Q90:Q93" si="130">I90+M90-O90</f>
        <v>0</v>
      </c>
      <c r="R90" s="550">
        <f t="shared" ref="R90:R99" si="131">IF(J90&gt;0,J90,L90)</f>
        <v>20.89</v>
      </c>
      <c r="S90" s="548">
        <f t="shared" ref="S90:S99" si="132">K90+N90-P90</f>
        <v>0</v>
      </c>
      <c r="T90" s="552">
        <f t="shared" ref="T90:T93" si="133">S90/$S$10</f>
        <v>0</v>
      </c>
    </row>
    <row r="91" spans="2:21" s="50" customFormat="1" ht="27.6" outlineLevel="1" x14ac:dyDescent="0.3">
      <c r="B91" s="37" t="s">
        <v>20</v>
      </c>
      <c r="C91" s="543" t="str">
        <f t="shared" ref="C91" si="134">IF(AND(B91="serviço",I91=0),"Novo",IF(AND(B91="serviço",Q91=I91),"NA",IF(AND(B91="serviço",Q91&gt;I91),"AC",IF(AND(B91="serviço",Q91&lt;I91),"DC","-"))))</f>
        <v>DC</v>
      </c>
      <c r="D91" s="544" t="s">
        <v>238</v>
      </c>
      <c r="E91" s="545" t="s">
        <v>13</v>
      </c>
      <c r="F91" s="545">
        <v>98511</v>
      </c>
      <c r="G91" s="546" t="s">
        <v>255</v>
      </c>
      <c r="H91" s="547" t="s">
        <v>37</v>
      </c>
      <c r="I91" s="35">
        <v>19</v>
      </c>
      <c r="J91" s="36">
        <v>114.61</v>
      </c>
      <c r="K91" s="548">
        <v>2177.59</v>
      </c>
      <c r="L91" s="36"/>
      <c r="M91" s="549"/>
      <c r="N91" s="550">
        <f t="shared" ref="N91" si="135">ROUND((M91*IF(J91&gt;0,J91,L91)),2)</f>
        <v>0</v>
      </c>
      <c r="O91" s="553">
        <v>19</v>
      </c>
      <c r="P91" s="550">
        <v>2177.59</v>
      </c>
      <c r="Q91" s="550">
        <f t="shared" ref="Q91" si="136">I91+M91-O91</f>
        <v>0</v>
      </c>
      <c r="R91" s="550">
        <f t="shared" si="131"/>
        <v>114.61</v>
      </c>
      <c r="S91" s="548">
        <f t="shared" si="132"/>
        <v>0</v>
      </c>
      <c r="T91" s="552">
        <f t="shared" ref="T91" si="137">S91/$S$10</f>
        <v>0</v>
      </c>
    </row>
    <row r="92" spans="2:21" s="50" customFormat="1" outlineLevel="1" x14ac:dyDescent="0.3">
      <c r="B92" s="37" t="s">
        <v>20</v>
      </c>
      <c r="C92" s="49" t="str">
        <f t="shared" si="128"/>
        <v>NA</v>
      </c>
      <c r="D92" s="53" t="s">
        <v>239</v>
      </c>
      <c r="E92" s="37" t="s">
        <v>121</v>
      </c>
      <c r="F92" s="37">
        <v>250532</v>
      </c>
      <c r="G92" s="33" t="s">
        <v>256</v>
      </c>
      <c r="H92" s="34" t="s">
        <v>37</v>
      </c>
      <c r="I92" s="35">
        <v>30</v>
      </c>
      <c r="J92" s="36">
        <v>350.75</v>
      </c>
      <c r="K92" s="38">
        <v>10522.5</v>
      </c>
      <c r="L92" s="126"/>
      <c r="M92" s="43"/>
      <c r="N92" s="41">
        <f t="shared" si="129"/>
        <v>0</v>
      </c>
      <c r="O92" s="134"/>
      <c r="P92" s="41">
        <f t="shared" ref="P92:P93" si="138">ROUND((O92*IF(J92&gt;0,J92,L92)),2)</f>
        <v>0</v>
      </c>
      <c r="Q92" s="41">
        <f t="shared" si="130"/>
        <v>30</v>
      </c>
      <c r="R92" s="41">
        <f t="shared" si="131"/>
        <v>350.75</v>
      </c>
      <c r="S92" s="57">
        <f t="shared" si="132"/>
        <v>10522.5</v>
      </c>
      <c r="T92" s="42">
        <f t="shared" si="133"/>
        <v>2.4500105870260292E-2</v>
      </c>
    </row>
    <row r="93" spans="2:21" s="50" customFormat="1" outlineLevel="1" x14ac:dyDescent="0.3">
      <c r="B93" s="37" t="s">
        <v>20</v>
      </c>
      <c r="C93" s="49" t="str">
        <f t="shared" si="128"/>
        <v>NA</v>
      </c>
      <c r="D93" s="53" t="s">
        <v>240</v>
      </c>
      <c r="E93" s="37" t="s">
        <v>171</v>
      </c>
      <c r="F93" s="37" t="s">
        <v>247</v>
      </c>
      <c r="G93" s="33" t="s">
        <v>257</v>
      </c>
      <c r="H93" s="34" t="s">
        <v>37</v>
      </c>
      <c r="I93" s="35">
        <v>6</v>
      </c>
      <c r="J93" s="36">
        <v>258.02</v>
      </c>
      <c r="K93" s="38">
        <v>1548.12</v>
      </c>
      <c r="L93" s="126"/>
      <c r="M93" s="43"/>
      <c r="N93" s="41">
        <f t="shared" si="129"/>
        <v>0</v>
      </c>
      <c r="O93" s="39"/>
      <c r="P93" s="41">
        <f t="shared" si="138"/>
        <v>0</v>
      </c>
      <c r="Q93" s="41">
        <f t="shared" si="130"/>
        <v>6</v>
      </c>
      <c r="R93" s="41">
        <f t="shared" si="131"/>
        <v>258.02</v>
      </c>
      <c r="S93" s="57">
        <f t="shared" si="132"/>
        <v>1548.12</v>
      </c>
      <c r="T93" s="42">
        <f t="shared" si="133"/>
        <v>3.6045715276661781E-3</v>
      </c>
    </row>
    <row r="94" spans="2:21" s="50" customFormat="1" outlineLevel="1" x14ac:dyDescent="0.3">
      <c r="B94" s="37" t="s">
        <v>20</v>
      </c>
      <c r="C94" s="49" t="str">
        <f t="shared" ref="C94:C98" si="139">IF(AND(B94="serviço",I94=0),"Novo",IF(AND(B94="serviço",Q94=I94),"NA",IF(AND(B94="serviço",Q94&gt;I94),"AC",IF(AND(B94="serviço",Q94&lt;I94),"DC","-"))))</f>
        <v>NA</v>
      </c>
      <c r="D94" s="53" t="s">
        <v>241</v>
      </c>
      <c r="E94" s="37" t="s">
        <v>171</v>
      </c>
      <c r="F94" s="37" t="s">
        <v>248</v>
      </c>
      <c r="G94" s="33" t="s">
        <v>258</v>
      </c>
      <c r="H94" s="34" t="s">
        <v>99</v>
      </c>
      <c r="I94" s="35">
        <v>89.86</v>
      </c>
      <c r="J94" s="36">
        <v>46.47</v>
      </c>
      <c r="K94" s="38">
        <v>4175.79</v>
      </c>
      <c r="L94" s="126"/>
      <c r="M94" s="43"/>
      <c r="N94" s="41">
        <f t="shared" ref="N94:N98" si="140">ROUND((M94*IF(J94&gt;0,J94,L94)),2)</f>
        <v>0</v>
      </c>
      <c r="O94" s="39"/>
      <c r="P94" s="41">
        <f t="shared" ref="P94:P98" si="141">ROUND((O94*IF(J94&gt;0,J94,L94)),2)</f>
        <v>0</v>
      </c>
      <c r="Q94" s="41">
        <f t="shared" ref="Q94:Q98" si="142">I94+M94-O94</f>
        <v>89.86</v>
      </c>
      <c r="R94" s="41">
        <f t="shared" si="131"/>
        <v>46.47</v>
      </c>
      <c r="S94" s="57">
        <f t="shared" si="132"/>
        <v>4175.79</v>
      </c>
      <c r="T94" s="42">
        <f t="shared" si="47"/>
        <v>9.7227177089070291E-3</v>
      </c>
    </row>
    <row r="95" spans="2:21" s="50" customFormat="1" outlineLevel="1" x14ac:dyDescent="0.3">
      <c r="B95" s="37" t="s">
        <v>20</v>
      </c>
      <c r="C95" s="49" t="str">
        <f t="shared" si="139"/>
        <v>NA</v>
      </c>
      <c r="D95" s="53" t="s">
        <v>242</v>
      </c>
      <c r="E95" s="37" t="s">
        <v>171</v>
      </c>
      <c r="F95" s="37" t="s">
        <v>249</v>
      </c>
      <c r="G95" s="33" t="s">
        <v>259</v>
      </c>
      <c r="H95" s="34" t="s">
        <v>12</v>
      </c>
      <c r="I95" s="35">
        <v>37.69</v>
      </c>
      <c r="J95" s="36">
        <v>101.6</v>
      </c>
      <c r="K95" s="38">
        <v>3829.3</v>
      </c>
      <c r="L95" s="126"/>
      <c r="M95" s="43"/>
      <c r="N95" s="41">
        <f t="shared" si="140"/>
        <v>0</v>
      </c>
      <c r="O95" s="134"/>
      <c r="P95" s="41">
        <f t="shared" si="141"/>
        <v>0</v>
      </c>
      <c r="Q95" s="41">
        <f t="shared" si="142"/>
        <v>37.69</v>
      </c>
      <c r="R95" s="41">
        <f t="shared" si="131"/>
        <v>101.6</v>
      </c>
      <c r="S95" s="57">
        <f t="shared" si="132"/>
        <v>3829.3</v>
      </c>
      <c r="T95" s="42">
        <f t="shared" si="47"/>
        <v>8.9159663016381788E-3</v>
      </c>
    </row>
    <row r="96" spans="2:21" s="50" customFormat="1" outlineLevel="1" x14ac:dyDescent="0.3">
      <c r="B96" s="37" t="s">
        <v>20</v>
      </c>
      <c r="C96" s="49" t="str">
        <f t="shared" si="139"/>
        <v>NA</v>
      </c>
      <c r="D96" s="53" t="s">
        <v>243</v>
      </c>
      <c r="E96" s="37" t="s">
        <v>171</v>
      </c>
      <c r="F96" s="37" t="s">
        <v>250</v>
      </c>
      <c r="G96" s="33" t="s">
        <v>260</v>
      </c>
      <c r="H96" s="34" t="s">
        <v>37</v>
      </c>
      <c r="I96" s="35">
        <v>1</v>
      </c>
      <c r="J96" s="36">
        <v>881.15</v>
      </c>
      <c r="K96" s="38">
        <v>881.15</v>
      </c>
      <c r="L96" s="126"/>
      <c r="M96" s="43"/>
      <c r="N96" s="41">
        <f t="shared" si="140"/>
        <v>0</v>
      </c>
      <c r="O96" s="134"/>
      <c r="P96" s="41">
        <f t="shared" si="141"/>
        <v>0</v>
      </c>
      <c r="Q96" s="41">
        <f t="shared" si="142"/>
        <v>1</v>
      </c>
      <c r="R96" s="41">
        <f t="shared" si="131"/>
        <v>881.15</v>
      </c>
      <c r="S96" s="57">
        <f t="shared" si="132"/>
        <v>881.15</v>
      </c>
      <c r="T96" s="42">
        <f t="shared" si="47"/>
        <v>2.0516292029061399E-3</v>
      </c>
    </row>
    <row r="97" spans="2:21" s="50" customFormat="1" outlineLevel="1" x14ac:dyDescent="0.3">
      <c r="B97" s="37" t="s">
        <v>20</v>
      </c>
      <c r="C97" s="49" t="str">
        <f t="shared" si="139"/>
        <v>NA</v>
      </c>
      <c r="D97" s="53" t="s">
        <v>244</v>
      </c>
      <c r="E97" s="37" t="s">
        <v>171</v>
      </c>
      <c r="F97" s="37" t="s">
        <v>251</v>
      </c>
      <c r="G97" s="33" t="s">
        <v>261</v>
      </c>
      <c r="H97" s="34" t="s">
        <v>37</v>
      </c>
      <c r="I97" s="35">
        <v>1</v>
      </c>
      <c r="J97" s="36">
        <v>706.7</v>
      </c>
      <c r="K97" s="38">
        <v>706.7</v>
      </c>
      <c r="L97" s="126"/>
      <c r="M97" s="43"/>
      <c r="N97" s="41">
        <f t="shared" si="140"/>
        <v>0</v>
      </c>
      <c r="O97" s="134"/>
      <c r="P97" s="41">
        <f t="shared" si="141"/>
        <v>0</v>
      </c>
      <c r="Q97" s="41">
        <f t="shared" si="142"/>
        <v>1</v>
      </c>
      <c r="R97" s="41">
        <f t="shared" si="131"/>
        <v>706.7</v>
      </c>
      <c r="S97" s="57">
        <f t="shared" si="132"/>
        <v>706.7</v>
      </c>
      <c r="T97" s="42">
        <f t="shared" si="47"/>
        <v>1.6454478325980469E-3</v>
      </c>
    </row>
    <row r="98" spans="2:21" s="50" customFormat="1" ht="27.6" outlineLevel="1" x14ac:dyDescent="0.3">
      <c r="B98" s="37" t="s">
        <v>20</v>
      </c>
      <c r="C98" s="49" t="str">
        <f t="shared" si="139"/>
        <v>NA</v>
      </c>
      <c r="D98" s="53" t="s">
        <v>245</v>
      </c>
      <c r="E98" s="37" t="s">
        <v>171</v>
      </c>
      <c r="F98" s="37" t="s">
        <v>252</v>
      </c>
      <c r="G98" s="33" t="s">
        <v>262</v>
      </c>
      <c r="H98" s="34" t="s">
        <v>37</v>
      </c>
      <c r="I98" s="35">
        <v>1</v>
      </c>
      <c r="J98" s="36">
        <v>511.29</v>
      </c>
      <c r="K98" s="38">
        <v>511.29</v>
      </c>
      <c r="L98" s="126"/>
      <c r="M98" s="43"/>
      <c r="N98" s="41">
        <f t="shared" si="140"/>
        <v>0</v>
      </c>
      <c r="O98" s="39"/>
      <c r="P98" s="41">
        <f t="shared" si="141"/>
        <v>0</v>
      </c>
      <c r="Q98" s="41">
        <f t="shared" si="142"/>
        <v>1</v>
      </c>
      <c r="R98" s="41">
        <f t="shared" si="131"/>
        <v>511.29</v>
      </c>
      <c r="S98" s="57">
        <f t="shared" si="132"/>
        <v>511.29</v>
      </c>
      <c r="T98" s="42">
        <f t="shared" si="47"/>
        <v>1.1904641606467459E-3</v>
      </c>
    </row>
    <row r="99" spans="2:21" s="50" customFormat="1" ht="41.4" outlineLevel="1" x14ac:dyDescent="0.3">
      <c r="B99" s="37" t="s">
        <v>20</v>
      </c>
      <c r="C99" s="49" t="str">
        <f t="shared" ref="C99" si="143">IF(AND(B99="serviço",I99=0),"Novo",IF(AND(B99="serviço",Q99=I99),"NA",IF(AND(B99="serviço",Q99&gt;I99),"AC",IF(AND(B99="serviço",Q99&lt;I99),"DC","-"))))</f>
        <v>NA</v>
      </c>
      <c r="D99" s="53" t="s">
        <v>246</v>
      </c>
      <c r="E99" s="37" t="s">
        <v>171</v>
      </c>
      <c r="F99" s="37" t="s">
        <v>253</v>
      </c>
      <c r="G99" s="33" t="s">
        <v>263</v>
      </c>
      <c r="H99" s="34" t="s">
        <v>272</v>
      </c>
      <c r="I99" s="35">
        <v>1</v>
      </c>
      <c r="J99" s="36">
        <v>1944.15</v>
      </c>
      <c r="K99" s="38">
        <v>1944.15</v>
      </c>
      <c r="L99" s="126"/>
      <c r="M99" s="43"/>
      <c r="N99" s="41">
        <f t="shared" ref="N99" si="144">ROUND((M99*IF(J99&gt;0,J99,L99)),2)</f>
        <v>0</v>
      </c>
      <c r="O99" s="39"/>
      <c r="P99" s="41">
        <f t="shared" ref="P99" si="145">ROUND((O99*IF(J99&gt;0,J99,L99)),2)</f>
        <v>0</v>
      </c>
      <c r="Q99" s="41">
        <f t="shared" ref="Q99" si="146">I99+M99-O99</f>
        <v>1</v>
      </c>
      <c r="R99" s="41">
        <f t="shared" si="131"/>
        <v>1944.15</v>
      </c>
      <c r="S99" s="57">
        <f t="shared" si="132"/>
        <v>1944.15</v>
      </c>
      <c r="T99" s="42">
        <f t="shared" ref="T99" si="147">S99/$S$10</f>
        <v>4.5266695963570016E-3</v>
      </c>
    </row>
    <row r="100" spans="2:21" s="48" customFormat="1" x14ac:dyDescent="0.25">
      <c r="B100" s="44" t="s">
        <v>19</v>
      </c>
      <c r="C100" s="4" t="str">
        <f t="shared" ref="C100:C101" si="148">IF(AND(B100="serviço",I100=0),"Novo",IF(AND(B100="serviço",Q100=I100),"NA",IF(AND(B100="serviço",Q100&gt;I100),"AC",IF(AND(B100="serviço",Q100&lt;I100),"DC","-"))))</f>
        <v>-</v>
      </c>
      <c r="D100" s="52">
        <v>13</v>
      </c>
      <c r="E100" s="44"/>
      <c r="F100" s="44"/>
      <c r="G100" s="130" t="s">
        <v>265</v>
      </c>
      <c r="H100" s="5"/>
      <c r="I100" s="5"/>
      <c r="J100" s="7"/>
      <c r="K100" s="7">
        <f>SUBTOTAL(9,K101)</f>
        <v>5936.57</v>
      </c>
      <c r="L100" s="127"/>
      <c r="M100" s="46"/>
      <c r="N100" s="7">
        <f>SUBTOTAL(9,N101:N102)</f>
        <v>0</v>
      </c>
      <c r="O100" s="45"/>
      <c r="P100" s="7">
        <f>SUBTOTAL(9,P101)</f>
        <v>5936.57</v>
      </c>
      <c r="Q100" s="8"/>
      <c r="R100" s="8"/>
      <c r="S100" s="7">
        <f>SUBTOTAL(9,S101)</f>
        <v>0</v>
      </c>
      <c r="T100" s="55">
        <f t="shared" ref="T100:T101" si="149">S100/$S$10</f>
        <v>0</v>
      </c>
      <c r="U100" s="47"/>
    </row>
    <row r="101" spans="2:21" s="50" customFormat="1" outlineLevel="1" x14ac:dyDescent="0.3">
      <c r="B101" s="37" t="s">
        <v>20</v>
      </c>
      <c r="C101" s="543" t="str">
        <f t="shared" si="148"/>
        <v>DC</v>
      </c>
      <c r="D101" s="544" t="s">
        <v>96</v>
      </c>
      <c r="E101" s="545" t="s">
        <v>98</v>
      </c>
      <c r="F101" s="545" t="s">
        <v>264</v>
      </c>
      <c r="G101" s="546" t="s">
        <v>265</v>
      </c>
      <c r="H101" s="547" t="s">
        <v>270</v>
      </c>
      <c r="I101" s="35">
        <v>3226.4</v>
      </c>
      <c r="J101" s="36">
        <v>1.84</v>
      </c>
      <c r="K101" s="548">
        <v>5936.57</v>
      </c>
      <c r="L101" s="36"/>
      <c r="M101" s="549"/>
      <c r="N101" s="550">
        <f t="shared" ref="N101" si="150">ROUND((M101*IF(J101&gt;0,J101,L101)),2)</f>
        <v>0</v>
      </c>
      <c r="O101" s="551">
        <v>3226.4</v>
      </c>
      <c r="P101" s="550">
        <v>5936.57</v>
      </c>
      <c r="Q101" s="550">
        <f t="shared" ref="Q101" si="151">I101+M101-O101</f>
        <v>0</v>
      </c>
      <c r="R101" s="550">
        <f>IF(J101&gt;0,J101,L101)</f>
        <v>1.84</v>
      </c>
      <c r="S101" s="548">
        <f>K101+N101-P101</f>
        <v>0</v>
      </c>
      <c r="T101" s="552">
        <f t="shared" si="149"/>
        <v>0</v>
      </c>
    </row>
    <row r="103" spans="2:21" x14ac:dyDescent="0.25">
      <c r="E103" s="554" t="s">
        <v>31</v>
      </c>
      <c r="F103" s="554"/>
      <c r="G103" s="131" t="s">
        <v>32</v>
      </c>
      <c r="R103" s="299"/>
    </row>
    <row r="104" spans="2:21" x14ac:dyDescent="0.25">
      <c r="E104" s="554"/>
      <c r="F104" s="554"/>
      <c r="G104" s="298" t="s">
        <v>422</v>
      </c>
    </row>
    <row r="105" spans="2:21" x14ac:dyDescent="0.25">
      <c r="E105" s="555"/>
      <c r="G105" s="10"/>
    </row>
    <row r="106" spans="2:21" x14ac:dyDescent="0.25">
      <c r="F106" s="555"/>
      <c r="G106" s="555"/>
      <c r="J106" s="12"/>
      <c r="K106" s="12"/>
    </row>
    <row r="107" spans="2:21" x14ac:dyDescent="0.25">
      <c r="J107" s="12"/>
      <c r="K107" s="12"/>
    </row>
    <row r="108" spans="2:21" x14ac:dyDescent="0.25">
      <c r="J108" s="12"/>
      <c r="K108" s="12"/>
    </row>
    <row r="109" spans="2:21" x14ac:dyDescent="0.25">
      <c r="J109" s="12"/>
      <c r="K109" s="12"/>
    </row>
    <row r="110" spans="2:21" x14ac:dyDescent="0.25">
      <c r="J110" s="12"/>
      <c r="K110" s="12"/>
    </row>
    <row r="111" spans="2:21" x14ac:dyDescent="0.25">
      <c r="J111" s="12"/>
      <c r="K111" s="12"/>
    </row>
    <row r="112" spans="2:21" x14ac:dyDescent="0.25">
      <c r="J112" s="12"/>
      <c r="K112" s="12"/>
    </row>
  </sheetData>
  <mergeCells count="34">
    <mergeCell ref="F8:F9"/>
    <mergeCell ref="G8:G9"/>
    <mergeCell ref="E103:F104"/>
    <mergeCell ref="J2:P2"/>
    <mergeCell ref="J1:P1"/>
    <mergeCell ref="J3:K3"/>
    <mergeCell ref="H8:K8"/>
    <mergeCell ref="L8:L9"/>
    <mergeCell ref="O4:P4"/>
    <mergeCell ref="O8:P8"/>
    <mergeCell ref="L3:M3"/>
    <mergeCell ref="E8:E9"/>
    <mergeCell ref="Q8:T8"/>
    <mergeCell ref="Q1:S1"/>
    <mergeCell ref="Q6:R6"/>
    <mergeCell ref="Q4:R4"/>
    <mergeCell ref="Q5:S5"/>
    <mergeCell ref="Q3:S3"/>
    <mergeCell ref="B8:B9"/>
    <mergeCell ref="G1:I2"/>
    <mergeCell ref="G3:I3"/>
    <mergeCell ref="G4:I4"/>
    <mergeCell ref="G5:I5"/>
    <mergeCell ref="G6:I6"/>
    <mergeCell ref="C7:T7"/>
    <mergeCell ref="C8:C9"/>
    <mergeCell ref="D8:D9"/>
    <mergeCell ref="J5:P5"/>
    <mergeCell ref="J4:K4"/>
    <mergeCell ref="L4:M4"/>
    <mergeCell ref="M8:N8"/>
    <mergeCell ref="J6:P6"/>
    <mergeCell ref="Q2:R2"/>
    <mergeCell ref="C1:F6"/>
  </mergeCells>
  <phoneticPr fontId="13" type="noConversion"/>
  <printOptions horizontalCentered="1"/>
  <pageMargins left="0.23622047244094491" right="0.23622047244094491" top="0.6692913385826772" bottom="0.74803149606299213" header="0.31496062992125984" footer="0.31496062992125984"/>
  <pageSetup paperSize="9" scale="52" fitToHeight="0" orientation="landscape" r:id="rId1"/>
  <headerFooter alignWithMargins="0">
    <oddHeader>&amp;R&amp;"ARIAL NARROW,Normal"
&amp;14
           &amp;11&amp;P/&amp;N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E1:T339"/>
  <sheetViews>
    <sheetView view="pageBreakPreview" zoomScale="85" zoomScaleNormal="80" zoomScaleSheetLayoutView="85" workbookViewId="0">
      <pane ySplit="6" topLeftCell="A257" activePane="bottomLeft" state="frozen"/>
      <selection pane="bottomLeft" activeCell="P338" sqref="P338"/>
    </sheetView>
  </sheetViews>
  <sheetFormatPr defaultRowHeight="13.8" x14ac:dyDescent="0.3"/>
  <cols>
    <col min="1" max="4" width="9.109375" style="2"/>
    <col min="5" max="5" width="9.6640625" style="61" customWidth="1"/>
    <col min="6" max="6" width="5.6640625" style="2" customWidth="1"/>
    <col min="7" max="7" width="7.109375" style="2" customWidth="1"/>
    <col min="8" max="8" width="8.21875" style="2" bestFit="1" customWidth="1"/>
    <col min="9" max="9" width="6.109375" style="2" customWidth="1"/>
    <col min="10" max="10" width="5" style="2" customWidth="1"/>
    <col min="11" max="11" width="7.44140625" style="2" customWidth="1"/>
    <col min="12" max="12" width="9.5546875" style="2" customWidth="1"/>
    <col min="13" max="13" width="6.33203125" style="2" customWidth="1"/>
    <col min="14" max="15" width="7.44140625" style="2" customWidth="1"/>
    <col min="16" max="16" width="8.44140625" style="2" customWidth="1"/>
    <col min="17" max="17" width="11.21875" style="2" bestFit="1" customWidth="1"/>
    <col min="18" max="18" width="7.44140625" style="2" customWidth="1"/>
    <col min="19" max="19" width="7.88671875" style="2" customWidth="1"/>
    <col min="20" max="20" width="12.77734375" style="2" bestFit="1" customWidth="1"/>
    <col min="21" max="21" width="8.88671875" style="2" customWidth="1"/>
    <col min="22" max="258" width="9.109375" style="2"/>
    <col min="259" max="259" width="3.33203125" style="2" customWidth="1"/>
    <col min="260" max="260" width="6.44140625" style="2" customWidth="1"/>
    <col min="261" max="261" width="5.6640625" style="2" customWidth="1"/>
    <col min="262" max="262" width="7.109375" style="2" customWidth="1"/>
    <col min="263" max="263" width="4.6640625" style="2" customWidth="1"/>
    <col min="264" max="264" width="6.109375" style="2" customWidth="1"/>
    <col min="265" max="265" width="5" style="2" customWidth="1"/>
    <col min="266" max="266" width="7.44140625" style="2" customWidth="1"/>
    <col min="267" max="267" width="0" style="2" hidden="1" customWidth="1"/>
    <col min="268" max="268" width="6.33203125" style="2" customWidth="1"/>
    <col min="269" max="270" width="7.44140625" style="2" customWidth="1"/>
    <col min="271" max="271" width="7.109375" style="2" customWidth="1"/>
    <col min="272" max="272" width="5.6640625" style="2" customWidth="1"/>
    <col min="273" max="273" width="7.44140625" style="2" customWidth="1"/>
    <col min="274" max="274" width="7.88671875" style="2" customWidth="1"/>
    <col min="275" max="275" width="9" style="2" customWidth="1"/>
    <col min="276" max="276" width="4.5546875" style="2" bestFit="1" customWidth="1"/>
    <col min="277" max="277" width="2.6640625" style="2" customWidth="1"/>
    <col min="278" max="514" width="9.109375" style="2"/>
    <col min="515" max="515" width="3.33203125" style="2" customWidth="1"/>
    <col min="516" max="516" width="6.44140625" style="2" customWidth="1"/>
    <col min="517" max="517" width="5.6640625" style="2" customWidth="1"/>
    <col min="518" max="518" width="7.109375" style="2" customWidth="1"/>
    <col min="519" max="519" width="4.6640625" style="2" customWidth="1"/>
    <col min="520" max="520" width="6.109375" style="2" customWidth="1"/>
    <col min="521" max="521" width="5" style="2" customWidth="1"/>
    <col min="522" max="522" width="7.44140625" style="2" customWidth="1"/>
    <col min="523" max="523" width="0" style="2" hidden="1" customWidth="1"/>
    <col min="524" max="524" width="6.33203125" style="2" customWidth="1"/>
    <col min="525" max="526" width="7.44140625" style="2" customWidth="1"/>
    <col min="527" max="527" width="7.109375" style="2" customWidth="1"/>
    <col min="528" max="528" width="5.6640625" style="2" customWidth="1"/>
    <col min="529" max="529" width="7.44140625" style="2" customWidth="1"/>
    <col min="530" max="530" width="7.88671875" style="2" customWidth="1"/>
    <col min="531" max="531" width="9" style="2" customWidth="1"/>
    <col min="532" max="532" width="4.5546875" style="2" bestFit="1" customWidth="1"/>
    <col min="533" max="533" width="2.6640625" style="2" customWidth="1"/>
    <col min="534" max="770" width="9.109375" style="2"/>
    <col min="771" max="771" width="3.33203125" style="2" customWidth="1"/>
    <col min="772" max="772" width="6.44140625" style="2" customWidth="1"/>
    <col min="773" max="773" width="5.6640625" style="2" customWidth="1"/>
    <col min="774" max="774" width="7.109375" style="2" customWidth="1"/>
    <col min="775" max="775" width="4.6640625" style="2" customWidth="1"/>
    <col min="776" max="776" width="6.109375" style="2" customWidth="1"/>
    <col min="777" max="777" width="5" style="2" customWidth="1"/>
    <col min="778" max="778" width="7.44140625" style="2" customWidth="1"/>
    <col min="779" max="779" width="0" style="2" hidden="1" customWidth="1"/>
    <col min="780" max="780" width="6.33203125" style="2" customWidth="1"/>
    <col min="781" max="782" width="7.44140625" style="2" customWidth="1"/>
    <col min="783" max="783" width="7.109375" style="2" customWidth="1"/>
    <col min="784" max="784" width="5.6640625" style="2" customWidth="1"/>
    <col min="785" max="785" width="7.44140625" style="2" customWidth="1"/>
    <col min="786" max="786" width="7.88671875" style="2" customWidth="1"/>
    <col min="787" max="787" width="9" style="2" customWidth="1"/>
    <col min="788" max="788" width="4.5546875" style="2" bestFit="1" customWidth="1"/>
    <col min="789" max="789" width="2.6640625" style="2" customWidth="1"/>
    <col min="790" max="1026" width="9.109375" style="2"/>
    <col min="1027" max="1027" width="3.33203125" style="2" customWidth="1"/>
    <col min="1028" max="1028" width="6.44140625" style="2" customWidth="1"/>
    <col min="1029" max="1029" width="5.6640625" style="2" customWidth="1"/>
    <col min="1030" max="1030" width="7.109375" style="2" customWidth="1"/>
    <col min="1031" max="1031" width="4.6640625" style="2" customWidth="1"/>
    <col min="1032" max="1032" width="6.109375" style="2" customWidth="1"/>
    <col min="1033" max="1033" width="5" style="2" customWidth="1"/>
    <col min="1034" max="1034" width="7.44140625" style="2" customWidth="1"/>
    <col min="1035" max="1035" width="0" style="2" hidden="1" customWidth="1"/>
    <col min="1036" max="1036" width="6.33203125" style="2" customWidth="1"/>
    <col min="1037" max="1038" width="7.44140625" style="2" customWidth="1"/>
    <col min="1039" max="1039" width="7.109375" style="2" customWidth="1"/>
    <col min="1040" max="1040" width="5.6640625" style="2" customWidth="1"/>
    <col min="1041" max="1041" width="7.44140625" style="2" customWidth="1"/>
    <col min="1042" max="1042" width="7.88671875" style="2" customWidth="1"/>
    <col min="1043" max="1043" width="9" style="2" customWidth="1"/>
    <col min="1044" max="1044" width="4.5546875" style="2" bestFit="1" customWidth="1"/>
    <col min="1045" max="1045" width="2.6640625" style="2" customWidth="1"/>
    <col min="1046" max="1282" width="9.109375" style="2"/>
    <col min="1283" max="1283" width="3.33203125" style="2" customWidth="1"/>
    <col min="1284" max="1284" width="6.44140625" style="2" customWidth="1"/>
    <col min="1285" max="1285" width="5.6640625" style="2" customWidth="1"/>
    <col min="1286" max="1286" width="7.109375" style="2" customWidth="1"/>
    <col min="1287" max="1287" width="4.6640625" style="2" customWidth="1"/>
    <col min="1288" max="1288" width="6.109375" style="2" customWidth="1"/>
    <col min="1289" max="1289" width="5" style="2" customWidth="1"/>
    <col min="1290" max="1290" width="7.44140625" style="2" customWidth="1"/>
    <col min="1291" max="1291" width="0" style="2" hidden="1" customWidth="1"/>
    <col min="1292" max="1292" width="6.33203125" style="2" customWidth="1"/>
    <col min="1293" max="1294" width="7.44140625" style="2" customWidth="1"/>
    <col min="1295" max="1295" width="7.109375" style="2" customWidth="1"/>
    <col min="1296" max="1296" width="5.6640625" style="2" customWidth="1"/>
    <col min="1297" max="1297" width="7.44140625" style="2" customWidth="1"/>
    <col min="1298" max="1298" width="7.88671875" style="2" customWidth="1"/>
    <col min="1299" max="1299" width="9" style="2" customWidth="1"/>
    <col min="1300" max="1300" width="4.5546875" style="2" bestFit="1" customWidth="1"/>
    <col min="1301" max="1301" width="2.6640625" style="2" customWidth="1"/>
    <col min="1302" max="1538" width="9.109375" style="2"/>
    <col min="1539" max="1539" width="3.33203125" style="2" customWidth="1"/>
    <col min="1540" max="1540" width="6.44140625" style="2" customWidth="1"/>
    <col min="1541" max="1541" width="5.6640625" style="2" customWidth="1"/>
    <col min="1542" max="1542" width="7.109375" style="2" customWidth="1"/>
    <col min="1543" max="1543" width="4.6640625" style="2" customWidth="1"/>
    <col min="1544" max="1544" width="6.109375" style="2" customWidth="1"/>
    <col min="1545" max="1545" width="5" style="2" customWidth="1"/>
    <col min="1546" max="1546" width="7.44140625" style="2" customWidth="1"/>
    <col min="1547" max="1547" width="0" style="2" hidden="1" customWidth="1"/>
    <col min="1548" max="1548" width="6.33203125" style="2" customWidth="1"/>
    <col min="1549" max="1550" width="7.44140625" style="2" customWidth="1"/>
    <col min="1551" max="1551" width="7.109375" style="2" customWidth="1"/>
    <col min="1552" max="1552" width="5.6640625" style="2" customWidth="1"/>
    <col min="1553" max="1553" width="7.44140625" style="2" customWidth="1"/>
    <col min="1554" max="1554" width="7.88671875" style="2" customWidth="1"/>
    <col min="1555" max="1555" width="9" style="2" customWidth="1"/>
    <col min="1556" max="1556" width="4.5546875" style="2" bestFit="1" customWidth="1"/>
    <col min="1557" max="1557" width="2.6640625" style="2" customWidth="1"/>
    <col min="1558" max="1794" width="9.109375" style="2"/>
    <col min="1795" max="1795" width="3.33203125" style="2" customWidth="1"/>
    <col min="1796" max="1796" width="6.44140625" style="2" customWidth="1"/>
    <col min="1797" max="1797" width="5.6640625" style="2" customWidth="1"/>
    <col min="1798" max="1798" width="7.109375" style="2" customWidth="1"/>
    <col min="1799" max="1799" width="4.6640625" style="2" customWidth="1"/>
    <col min="1800" max="1800" width="6.109375" style="2" customWidth="1"/>
    <col min="1801" max="1801" width="5" style="2" customWidth="1"/>
    <col min="1802" max="1802" width="7.44140625" style="2" customWidth="1"/>
    <col min="1803" max="1803" width="0" style="2" hidden="1" customWidth="1"/>
    <col min="1804" max="1804" width="6.33203125" style="2" customWidth="1"/>
    <col min="1805" max="1806" width="7.44140625" style="2" customWidth="1"/>
    <col min="1807" max="1807" width="7.109375" style="2" customWidth="1"/>
    <col min="1808" max="1808" width="5.6640625" style="2" customWidth="1"/>
    <col min="1809" max="1809" width="7.44140625" style="2" customWidth="1"/>
    <col min="1810" max="1810" width="7.88671875" style="2" customWidth="1"/>
    <col min="1811" max="1811" width="9" style="2" customWidth="1"/>
    <col min="1812" max="1812" width="4.5546875" style="2" bestFit="1" customWidth="1"/>
    <col min="1813" max="1813" width="2.6640625" style="2" customWidth="1"/>
    <col min="1814" max="2050" width="9.109375" style="2"/>
    <col min="2051" max="2051" width="3.33203125" style="2" customWidth="1"/>
    <col min="2052" max="2052" width="6.44140625" style="2" customWidth="1"/>
    <col min="2053" max="2053" width="5.6640625" style="2" customWidth="1"/>
    <col min="2054" max="2054" width="7.109375" style="2" customWidth="1"/>
    <col min="2055" max="2055" width="4.6640625" style="2" customWidth="1"/>
    <col min="2056" max="2056" width="6.109375" style="2" customWidth="1"/>
    <col min="2057" max="2057" width="5" style="2" customWidth="1"/>
    <col min="2058" max="2058" width="7.44140625" style="2" customWidth="1"/>
    <col min="2059" max="2059" width="0" style="2" hidden="1" customWidth="1"/>
    <col min="2060" max="2060" width="6.33203125" style="2" customWidth="1"/>
    <col min="2061" max="2062" width="7.44140625" style="2" customWidth="1"/>
    <col min="2063" max="2063" width="7.109375" style="2" customWidth="1"/>
    <col min="2064" max="2064" width="5.6640625" style="2" customWidth="1"/>
    <col min="2065" max="2065" width="7.44140625" style="2" customWidth="1"/>
    <col min="2066" max="2066" width="7.88671875" style="2" customWidth="1"/>
    <col min="2067" max="2067" width="9" style="2" customWidth="1"/>
    <col min="2068" max="2068" width="4.5546875" style="2" bestFit="1" customWidth="1"/>
    <col min="2069" max="2069" width="2.6640625" style="2" customWidth="1"/>
    <col min="2070" max="2306" width="9.109375" style="2"/>
    <col min="2307" max="2307" width="3.33203125" style="2" customWidth="1"/>
    <col min="2308" max="2308" width="6.44140625" style="2" customWidth="1"/>
    <col min="2309" max="2309" width="5.6640625" style="2" customWidth="1"/>
    <col min="2310" max="2310" width="7.109375" style="2" customWidth="1"/>
    <col min="2311" max="2311" width="4.6640625" style="2" customWidth="1"/>
    <col min="2312" max="2312" width="6.109375" style="2" customWidth="1"/>
    <col min="2313" max="2313" width="5" style="2" customWidth="1"/>
    <col min="2314" max="2314" width="7.44140625" style="2" customWidth="1"/>
    <col min="2315" max="2315" width="0" style="2" hidden="1" customWidth="1"/>
    <col min="2316" max="2316" width="6.33203125" style="2" customWidth="1"/>
    <col min="2317" max="2318" width="7.44140625" style="2" customWidth="1"/>
    <col min="2319" max="2319" width="7.109375" style="2" customWidth="1"/>
    <col min="2320" max="2320" width="5.6640625" style="2" customWidth="1"/>
    <col min="2321" max="2321" width="7.44140625" style="2" customWidth="1"/>
    <col min="2322" max="2322" width="7.88671875" style="2" customWidth="1"/>
    <col min="2323" max="2323" width="9" style="2" customWidth="1"/>
    <col min="2324" max="2324" width="4.5546875" style="2" bestFit="1" customWidth="1"/>
    <col min="2325" max="2325" width="2.6640625" style="2" customWidth="1"/>
    <col min="2326" max="2562" width="9.109375" style="2"/>
    <col min="2563" max="2563" width="3.33203125" style="2" customWidth="1"/>
    <col min="2564" max="2564" width="6.44140625" style="2" customWidth="1"/>
    <col min="2565" max="2565" width="5.6640625" style="2" customWidth="1"/>
    <col min="2566" max="2566" width="7.109375" style="2" customWidth="1"/>
    <col min="2567" max="2567" width="4.6640625" style="2" customWidth="1"/>
    <col min="2568" max="2568" width="6.109375" style="2" customWidth="1"/>
    <col min="2569" max="2569" width="5" style="2" customWidth="1"/>
    <col min="2570" max="2570" width="7.44140625" style="2" customWidth="1"/>
    <col min="2571" max="2571" width="0" style="2" hidden="1" customWidth="1"/>
    <col min="2572" max="2572" width="6.33203125" style="2" customWidth="1"/>
    <col min="2573" max="2574" width="7.44140625" style="2" customWidth="1"/>
    <col min="2575" max="2575" width="7.109375" style="2" customWidth="1"/>
    <col min="2576" max="2576" width="5.6640625" style="2" customWidth="1"/>
    <col min="2577" max="2577" width="7.44140625" style="2" customWidth="1"/>
    <col min="2578" max="2578" width="7.88671875" style="2" customWidth="1"/>
    <col min="2579" max="2579" width="9" style="2" customWidth="1"/>
    <col min="2580" max="2580" width="4.5546875" style="2" bestFit="1" customWidth="1"/>
    <col min="2581" max="2581" width="2.6640625" style="2" customWidth="1"/>
    <col min="2582" max="2818" width="9.109375" style="2"/>
    <col min="2819" max="2819" width="3.33203125" style="2" customWidth="1"/>
    <col min="2820" max="2820" width="6.44140625" style="2" customWidth="1"/>
    <col min="2821" max="2821" width="5.6640625" style="2" customWidth="1"/>
    <col min="2822" max="2822" width="7.109375" style="2" customWidth="1"/>
    <col min="2823" max="2823" width="4.6640625" style="2" customWidth="1"/>
    <col min="2824" max="2824" width="6.109375" style="2" customWidth="1"/>
    <col min="2825" max="2825" width="5" style="2" customWidth="1"/>
    <col min="2826" max="2826" width="7.44140625" style="2" customWidth="1"/>
    <col min="2827" max="2827" width="0" style="2" hidden="1" customWidth="1"/>
    <col min="2828" max="2828" width="6.33203125" style="2" customWidth="1"/>
    <col min="2829" max="2830" width="7.44140625" style="2" customWidth="1"/>
    <col min="2831" max="2831" width="7.109375" style="2" customWidth="1"/>
    <col min="2832" max="2832" width="5.6640625" style="2" customWidth="1"/>
    <col min="2833" max="2833" width="7.44140625" style="2" customWidth="1"/>
    <col min="2834" max="2834" width="7.88671875" style="2" customWidth="1"/>
    <col min="2835" max="2835" width="9" style="2" customWidth="1"/>
    <col min="2836" max="2836" width="4.5546875" style="2" bestFit="1" customWidth="1"/>
    <col min="2837" max="2837" width="2.6640625" style="2" customWidth="1"/>
    <col min="2838" max="3074" width="9.109375" style="2"/>
    <col min="3075" max="3075" width="3.33203125" style="2" customWidth="1"/>
    <col min="3076" max="3076" width="6.44140625" style="2" customWidth="1"/>
    <col min="3077" max="3077" width="5.6640625" style="2" customWidth="1"/>
    <col min="3078" max="3078" width="7.109375" style="2" customWidth="1"/>
    <col min="3079" max="3079" width="4.6640625" style="2" customWidth="1"/>
    <col min="3080" max="3080" width="6.109375" style="2" customWidth="1"/>
    <col min="3081" max="3081" width="5" style="2" customWidth="1"/>
    <col min="3082" max="3082" width="7.44140625" style="2" customWidth="1"/>
    <col min="3083" max="3083" width="0" style="2" hidden="1" customWidth="1"/>
    <col min="3084" max="3084" width="6.33203125" style="2" customWidth="1"/>
    <col min="3085" max="3086" width="7.44140625" style="2" customWidth="1"/>
    <col min="3087" max="3087" width="7.109375" style="2" customWidth="1"/>
    <col min="3088" max="3088" width="5.6640625" style="2" customWidth="1"/>
    <col min="3089" max="3089" width="7.44140625" style="2" customWidth="1"/>
    <col min="3090" max="3090" width="7.88671875" style="2" customWidth="1"/>
    <col min="3091" max="3091" width="9" style="2" customWidth="1"/>
    <col min="3092" max="3092" width="4.5546875" style="2" bestFit="1" customWidth="1"/>
    <col min="3093" max="3093" width="2.6640625" style="2" customWidth="1"/>
    <col min="3094" max="3330" width="9.109375" style="2"/>
    <col min="3331" max="3331" width="3.33203125" style="2" customWidth="1"/>
    <col min="3332" max="3332" width="6.44140625" style="2" customWidth="1"/>
    <col min="3333" max="3333" width="5.6640625" style="2" customWidth="1"/>
    <col min="3334" max="3334" width="7.109375" style="2" customWidth="1"/>
    <col min="3335" max="3335" width="4.6640625" style="2" customWidth="1"/>
    <col min="3336" max="3336" width="6.109375" style="2" customWidth="1"/>
    <col min="3337" max="3337" width="5" style="2" customWidth="1"/>
    <col min="3338" max="3338" width="7.44140625" style="2" customWidth="1"/>
    <col min="3339" max="3339" width="0" style="2" hidden="1" customWidth="1"/>
    <col min="3340" max="3340" width="6.33203125" style="2" customWidth="1"/>
    <col min="3341" max="3342" width="7.44140625" style="2" customWidth="1"/>
    <col min="3343" max="3343" width="7.109375" style="2" customWidth="1"/>
    <col min="3344" max="3344" width="5.6640625" style="2" customWidth="1"/>
    <col min="3345" max="3345" width="7.44140625" style="2" customWidth="1"/>
    <col min="3346" max="3346" width="7.88671875" style="2" customWidth="1"/>
    <col min="3347" max="3347" width="9" style="2" customWidth="1"/>
    <col min="3348" max="3348" width="4.5546875" style="2" bestFit="1" customWidth="1"/>
    <col min="3349" max="3349" width="2.6640625" style="2" customWidth="1"/>
    <col min="3350" max="3586" width="9.109375" style="2"/>
    <col min="3587" max="3587" width="3.33203125" style="2" customWidth="1"/>
    <col min="3588" max="3588" width="6.44140625" style="2" customWidth="1"/>
    <col min="3589" max="3589" width="5.6640625" style="2" customWidth="1"/>
    <col min="3590" max="3590" width="7.109375" style="2" customWidth="1"/>
    <col min="3591" max="3591" width="4.6640625" style="2" customWidth="1"/>
    <col min="3592" max="3592" width="6.109375" style="2" customWidth="1"/>
    <col min="3593" max="3593" width="5" style="2" customWidth="1"/>
    <col min="3594" max="3594" width="7.44140625" style="2" customWidth="1"/>
    <col min="3595" max="3595" width="0" style="2" hidden="1" customWidth="1"/>
    <col min="3596" max="3596" width="6.33203125" style="2" customWidth="1"/>
    <col min="3597" max="3598" width="7.44140625" style="2" customWidth="1"/>
    <col min="3599" max="3599" width="7.109375" style="2" customWidth="1"/>
    <col min="3600" max="3600" width="5.6640625" style="2" customWidth="1"/>
    <col min="3601" max="3601" width="7.44140625" style="2" customWidth="1"/>
    <col min="3602" max="3602" width="7.88671875" style="2" customWidth="1"/>
    <col min="3603" max="3603" width="9" style="2" customWidth="1"/>
    <col min="3604" max="3604" width="4.5546875" style="2" bestFit="1" customWidth="1"/>
    <col min="3605" max="3605" width="2.6640625" style="2" customWidth="1"/>
    <col min="3606" max="3842" width="9.109375" style="2"/>
    <col min="3843" max="3843" width="3.33203125" style="2" customWidth="1"/>
    <col min="3844" max="3844" width="6.44140625" style="2" customWidth="1"/>
    <col min="3845" max="3845" width="5.6640625" style="2" customWidth="1"/>
    <col min="3846" max="3846" width="7.109375" style="2" customWidth="1"/>
    <col min="3847" max="3847" width="4.6640625" style="2" customWidth="1"/>
    <col min="3848" max="3848" width="6.109375" style="2" customWidth="1"/>
    <col min="3849" max="3849" width="5" style="2" customWidth="1"/>
    <col min="3850" max="3850" width="7.44140625" style="2" customWidth="1"/>
    <col min="3851" max="3851" width="0" style="2" hidden="1" customWidth="1"/>
    <col min="3852" max="3852" width="6.33203125" style="2" customWidth="1"/>
    <col min="3853" max="3854" width="7.44140625" style="2" customWidth="1"/>
    <col min="3855" max="3855" width="7.109375" style="2" customWidth="1"/>
    <col min="3856" max="3856" width="5.6640625" style="2" customWidth="1"/>
    <col min="3857" max="3857" width="7.44140625" style="2" customWidth="1"/>
    <col min="3858" max="3858" width="7.88671875" style="2" customWidth="1"/>
    <col min="3859" max="3859" width="9" style="2" customWidth="1"/>
    <col min="3860" max="3860" width="4.5546875" style="2" bestFit="1" customWidth="1"/>
    <col min="3861" max="3861" width="2.6640625" style="2" customWidth="1"/>
    <col min="3862" max="4098" width="9.109375" style="2"/>
    <col min="4099" max="4099" width="3.33203125" style="2" customWidth="1"/>
    <col min="4100" max="4100" width="6.44140625" style="2" customWidth="1"/>
    <col min="4101" max="4101" width="5.6640625" style="2" customWidth="1"/>
    <col min="4102" max="4102" width="7.109375" style="2" customWidth="1"/>
    <col min="4103" max="4103" width="4.6640625" style="2" customWidth="1"/>
    <col min="4104" max="4104" width="6.109375" style="2" customWidth="1"/>
    <col min="4105" max="4105" width="5" style="2" customWidth="1"/>
    <col min="4106" max="4106" width="7.44140625" style="2" customWidth="1"/>
    <col min="4107" max="4107" width="0" style="2" hidden="1" customWidth="1"/>
    <col min="4108" max="4108" width="6.33203125" style="2" customWidth="1"/>
    <col min="4109" max="4110" width="7.44140625" style="2" customWidth="1"/>
    <col min="4111" max="4111" width="7.109375" style="2" customWidth="1"/>
    <col min="4112" max="4112" width="5.6640625" style="2" customWidth="1"/>
    <col min="4113" max="4113" width="7.44140625" style="2" customWidth="1"/>
    <col min="4114" max="4114" width="7.88671875" style="2" customWidth="1"/>
    <col min="4115" max="4115" width="9" style="2" customWidth="1"/>
    <col min="4116" max="4116" width="4.5546875" style="2" bestFit="1" customWidth="1"/>
    <col min="4117" max="4117" width="2.6640625" style="2" customWidth="1"/>
    <col min="4118" max="4354" width="9.109375" style="2"/>
    <col min="4355" max="4355" width="3.33203125" style="2" customWidth="1"/>
    <col min="4356" max="4356" width="6.44140625" style="2" customWidth="1"/>
    <col min="4357" max="4357" width="5.6640625" style="2" customWidth="1"/>
    <col min="4358" max="4358" width="7.109375" style="2" customWidth="1"/>
    <col min="4359" max="4359" width="4.6640625" style="2" customWidth="1"/>
    <col min="4360" max="4360" width="6.109375" style="2" customWidth="1"/>
    <col min="4361" max="4361" width="5" style="2" customWidth="1"/>
    <col min="4362" max="4362" width="7.44140625" style="2" customWidth="1"/>
    <col min="4363" max="4363" width="0" style="2" hidden="1" customWidth="1"/>
    <col min="4364" max="4364" width="6.33203125" style="2" customWidth="1"/>
    <col min="4365" max="4366" width="7.44140625" style="2" customWidth="1"/>
    <col min="4367" max="4367" width="7.109375" style="2" customWidth="1"/>
    <col min="4368" max="4368" width="5.6640625" style="2" customWidth="1"/>
    <col min="4369" max="4369" width="7.44140625" style="2" customWidth="1"/>
    <col min="4370" max="4370" width="7.88671875" style="2" customWidth="1"/>
    <col min="4371" max="4371" width="9" style="2" customWidth="1"/>
    <col min="4372" max="4372" width="4.5546875" style="2" bestFit="1" customWidth="1"/>
    <col min="4373" max="4373" width="2.6640625" style="2" customWidth="1"/>
    <col min="4374" max="4610" width="9.109375" style="2"/>
    <col min="4611" max="4611" width="3.33203125" style="2" customWidth="1"/>
    <col min="4612" max="4612" width="6.44140625" style="2" customWidth="1"/>
    <col min="4613" max="4613" width="5.6640625" style="2" customWidth="1"/>
    <col min="4614" max="4614" width="7.109375" style="2" customWidth="1"/>
    <col min="4615" max="4615" width="4.6640625" style="2" customWidth="1"/>
    <col min="4616" max="4616" width="6.109375" style="2" customWidth="1"/>
    <col min="4617" max="4617" width="5" style="2" customWidth="1"/>
    <col min="4618" max="4618" width="7.44140625" style="2" customWidth="1"/>
    <col min="4619" max="4619" width="0" style="2" hidden="1" customWidth="1"/>
    <col min="4620" max="4620" width="6.33203125" style="2" customWidth="1"/>
    <col min="4621" max="4622" width="7.44140625" style="2" customWidth="1"/>
    <col min="4623" max="4623" width="7.109375" style="2" customWidth="1"/>
    <col min="4624" max="4624" width="5.6640625" style="2" customWidth="1"/>
    <col min="4625" max="4625" width="7.44140625" style="2" customWidth="1"/>
    <col min="4626" max="4626" width="7.88671875" style="2" customWidth="1"/>
    <col min="4627" max="4627" width="9" style="2" customWidth="1"/>
    <col min="4628" max="4628" width="4.5546875" style="2" bestFit="1" customWidth="1"/>
    <col min="4629" max="4629" width="2.6640625" style="2" customWidth="1"/>
    <col min="4630" max="4866" width="9.109375" style="2"/>
    <col min="4867" max="4867" width="3.33203125" style="2" customWidth="1"/>
    <col min="4868" max="4868" width="6.44140625" style="2" customWidth="1"/>
    <col min="4869" max="4869" width="5.6640625" style="2" customWidth="1"/>
    <col min="4870" max="4870" width="7.109375" style="2" customWidth="1"/>
    <col min="4871" max="4871" width="4.6640625" style="2" customWidth="1"/>
    <col min="4872" max="4872" width="6.109375" style="2" customWidth="1"/>
    <col min="4873" max="4873" width="5" style="2" customWidth="1"/>
    <col min="4874" max="4874" width="7.44140625" style="2" customWidth="1"/>
    <col min="4875" max="4875" width="0" style="2" hidden="1" customWidth="1"/>
    <col min="4876" max="4876" width="6.33203125" style="2" customWidth="1"/>
    <col min="4877" max="4878" width="7.44140625" style="2" customWidth="1"/>
    <col min="4879" max="4879" width="7.109375" style="2" customWidth="1"/>
    <col min="4880" max="4880" width="5.6640625" style="2" customWidth="1"/>
    <col min="4881" max="4881" width="7.44140625" style="2" customWidth="1"/>
    <col min="4882" max="4882" width="7.88671875" style="2" customWidth="1"/>
    <col min="4883" max="4883" width="9" style="2" customWidth="1"/>
    <col min="4884" max="4884" width="4.5546875" style="2" bestFit="1" customWidth="1"/>
    <col min="4885" max="4885" width="2.6640625" style="2" customWidth="1"/>
    <col min="4886" max="5122" width="9.109375" style="2"/>
    <col min="5123" max="5123" width="3.33203125" style="2" customWidth="1"/>
    <col min="5124" max="5124" width="6.44140625" style="2" customWidth="1"/>
    <col min="5125" max="5125" width="5.6640625" style="2" customWidth="1"/>
    <col min="5126" max="5126" width="7.109375" style="2" customWidth="1"/>
    <col min="5127" max="5127" width="4.6640625" style="2" customWidth="1"/>
    <col min="5128" max="5128" width="6.109375" style="2" customWidth="1"/>
    <col min="5129" max="5129" width="5" style="2" customWidth="1"/>
    <col min="5130" max="5130" width="7.44140625" style="2" customWidth="1"/>
    <col min="5131" max="5131" width="0" style="2" hidden="1" customWidth="1"/>
    <col min="5132" max="5132" width="6.33203125" style="2" customWidth="1"/>
    <col min="5133" max="5134" width="7.44140625" style="2" customWidth="1"/>
    <col min="5135" max="5135" width="7.109375" style="2" customWidth="1"/>
    <col min="5136" max="5136" width="5.6640625" style="2" customWidth="1"/>
    <col min="5137" max="5137" width="7.44140625" style="2" customWidth="1"/>
    <col min="5138" max="5138" width="7.88671875" style="2" customWidth="1"/>
    <col min="5139" max="5139" width="9" style="2" customWidth="1"/>
    <col min="5140" max="5140" width="4.5546875" style="2" bestFit="1" customWidth="1"/>
    <col min="5141" max="5141" width="2.6640625" style="2" customWidth="1"/>
    <col min="5142" max="5378" width="9.109375" style="2"/>
    <col min="5379" max="5379" width="3.33203125" style="2" customWidth="1"/>
    <col min="5380" max="5380" width="6.44140625" style="2" customWidth="1"/>
    <col min="5381" max="5381" width="5.6640625" style="2" customWidth="1"/>
    <col min="5382" max="5382" width="7.109375" style="2" customWidth="1"/>
    <col min="5383" max="5383" width="4.6640625" style="2" customWidth="1"/>
    <col min="5384" max="5384" width="6.109375" style="2" customWidth="1"/>
    <col min="5385" max="5385" width="5" style="2" customWidth="1"/>
    <col min="5386" max="5386" width="7.44140625" style="2" customWidth="1"/>
    <col min="5387" max="5387" width="0" style="2" hidden="1" customWidth="1"/>
    <col min="5388" max="5388" width="6.33203125" style="2" customWidth="1"/>
    <col min="5389" max="5390" width="7.44140625" style="2" customWidth="1"/>
    <col min="5391" max="5391" width="7.109375" style="2" customWidth="1"/>
    <col min="5392" max="5392" width="5.6640625" style="2" customWidth="1"/>
    <col min="5393" max="5393" width="7.44140625" style="2" customWidth="1"/>
    <col min="5394" max="5394" width="7.88671875" style="2" customWidth="1"/>
    <col min="5395" max="5395" width="9" style="2" customWidth="1"/>
    <col min="5396" max="5396" width="4.5546875" style="2" bestFit="1" customWidth="1"/>
    <col min="5397" max="5397" width="2.6640625" style="2" customWidth="1"/>
    <col min="5398" max="5634" width="9.109375" style="2"/>
    <col min="5635" max="5635" width="3.33203125" style="2" customWidth="1"/>
    <col min="5636" max="5636" width="6.44140625" style="2" customWidth="1"/>
    <col min="5637" max="5637" width="5.6640625" style="2" customWidth="1"/>
    <col min="5638" max="5638" width="7.109375" style="2" customWidth="1"/>
    <col min="5639" max="5639" width="4.6640625" style="2" customWidth="1"/>
    <col min="5640" max="5640" width="6.109375" style="2" customWidth="1"/>
    <col min="5641" max="5641" width="5" style="2" customWidth="1"/>
    <col min="5642" max="5642" width="7.44140625" style="2" customWidth="1"/>
    <col min="5643" max="5643" width="0" style="2" hidden="1" customWidth="1"/>
    <col min="5644" max="5644" width="6.33203125" style="2" customWidth="1"/>
    <col min="5645" max="5646" width="7.44140625" style="2" customWidth="1"/>
    <col min="5647" max="5647" width="7.109375" style="2" customWidth="1"/>
    <col min="5648" max="5648" width="5.6640625" style="2" customWidth="1"/>
    <col min="5649" max="5649" width="7.44140625" style="2" customWidth="1"/>
    <col min="5650" max="5650" width="7.88671875" style="2" customWidth="1"/>
    <col min="5651" max="5651" width="9" style="2" customWidth="1"/>
    <col min="5652" max="5652" width="4.5546875" style="2" bestFit="1" customWidth="1"/>
    <col min="5653" max="5653" width="2.6640625" style="2" customWidth="1"/>
    <col min="5654" max="5890" width="9.109375" style="2"/>
    <col min="5891" max="5891" width="3.33203125" style="2" customWidth="1"/>
    <col min="5892" max="5892" width="6.44140625" style="2" customWidth="1"/>
    <col min="5893" max="5893" width="5.6640625" style="2" customWidth="1"/>
    <col min="5894" max="5894" width="7.109375" style="2" customWidth="1"/>
    <col min="5895" max="5895" width="4.6640625" style="2" customWidth="1"/>
    <col min="5896" max="5896" width="6.109375" style="2" customWidth="1"/>
    <col min="5897" max="5897" width="5" style="2" customWidth="1"/>
    <col min="5898" max="5898" width="7.44140625" style="2" customWidth="1"/>
    <col min="5899" max="5899" width="0" style="2" hidden="1" customWidth="1"/>
    <col min="5900" max="5900" width="6.33203125" style="2" customWidth="1"/>
    <col min="5901" max="5902" width="7.44140625" style="2" customWidth="1"/>
    <col min="5903" max="5903" width="7.109375" style="2" customWidth="1"/>
    <col min="5904" max="5904" width="5.6640625" style="2" customWidth="1"/>
    <col min="5905" max="5905" width="7.44140625" style="2" customWidth="1"/>
    <col min="5906" max="5906" width="7.88671875" style="2" customWidth="1"/>
    <col min="5907" max="5907" width="9" style="2" customWidth="1"/>
    <col min="5908" max="5908" width="4.5546875" style="2" bestFit="1" customWidth="1"/>
    <col min="5909" max="5909" width="2.6640625" style="2" customWidth="1"/>
    <col min="5910" max="6146" width="9.109375" style="2"/>
    <col min="6147" max="6147" width="3.33203125" style="2" customWidth="1"/>
    <col min="6148" max="6148" width="6.44140625" style="2" customWidth="1"/>
    <col min="6149" max="6149" width="5.6640625" style="2" customWidth="1"/>
    <col min="6150" max="6150" width="7.109375" style="2" customWidth="1"/>
    <col min="6151" max="6151" width="4.6640625" style="2" customWidth="1"/>
    <col min="6152" max="6152" width="6.109375" style="2" customWidth="1"/>
    <col min="6153" max="6153" width="5" style="2" customWidth="1"/>
    <col min="6154" max="6154" width="7.44140625" style="2" customWidth="1"/>
    <col min="6155" max="6155" width="0" style="2" hidden="1" customWidth="1"/>
    <col min="6156" max="6156" width="6.33203125" style="2" customWidth="1"/>
    <col min="6157" max="6158" width="7.44140625" style="2" customWidth="1"/>
    <col min="6159" max="6159" width="7.109375" style="2" customWidth="1"/>
    <col min="6160" max="6160" width="5.6640625" style="2" customWidth="1"/>
    <col min="6161" max="6161" width="7.44140625" style="2" customWidth="1"/>
    <col min="6162" max="6162" width="7.88671875" style="2" customWidth="1"/>
    <col min="6163" max="6163" width="9" style="2" customWidth="1"/>
    <col min="6164" max="6164" width="4.5546875" style="2" bestFit="1" customWidth="1"/>
    <col min="6165" max="6165" width="2.6640625" style="2" customWidth="1"/>
    <col min="6166" max="6402" width="9.109375" style="2"/>
    <col min="6403" max="6403" width="3.33203125" style="2" customWidth="1"/>
    <col min="6404" max="6404" width="6.44140625" style="2" customWidth="1"/>
    <col min="6405" max="6405" width="5.6640625" style="2" customWidth="1"/>
    <col min="6406" max="6406" width="7.109375" style="2" customWidth="1"/>
    <col min="6407" max="6407" width="4.6640625" style="2" customWidth="1"/>
    <col min="6408" max="6408" width="6.109375" style="2" customWidth="1"/>
    <col min="6409" max="6409" width="5" style="2" customWidth="1"/>
    <col min="6410" max="6410" width="7.44140625" style="2" customWidth="1"/>
    <col min="6411" max="6411" width="0" style="2" hidden="1" customWidth="1"/>
    <col min="6412" max="6412" width="6.33203125" style="2" customWidth="1"/>
    <col min="6413" max="6414" width="7.44140625" style="2" customWidth="1"/>
    <col min="6415" max="6415" width="7.109375" style="2" customWidth="1"/>
    <col min="6416" max="6416" width="5.6640625" style="2" customWidth="1"/>
    <col min="6417" max="6417" width="7.44140625" style="2" customWidth="1"/>
    <col min="6418" max="6418" width="7.88671875" style="2" customWidth="1"/>
    <col min="6419" max="6419" width="9" style="2" customWidth="1"/>
    <col min="6420" max="6420" width="4.5546875" style="2" bestFit="1" customWidth="1"/>
    <col min="6421" max="6421" width="2.6640625" style="2" customWidth="1"/>
    <col min="6422" max="6658" width="9.109375" style="2"/>
    <col min="6659" max="6659" width="3.33203125" style="2" customWidth="1"/>
    <col min="6660" max="6660" width="6.44140625" style="2" customWidth="1"/>
    <col min="6661" max="6661" width="5.6640625" style="2" customWidth="1"/>
    <col min="6662" max="6662" width="7.109375" style="2" customWidth="1"/>
    <col min="6663" max="6663" width="4.6640625" style="2" customWidth="1"/>
    <col min="6664" max="6664" width="6.109375" style="2" customWidth="1"/>
    <col min="6665" max="6665" width="5" style="2" customWidth="1"/>
    <col min="6666" max="6666" width="7.44140625" style="2" customWidth="1"/>
    <col min="6667" max="6667" width="0" style="2" hidden="1" customWidth="1"/>
    <col min="6668" max="6668" width="6.33203125" style="2" customWidth="1"/>
    <col min="6669" max="6670" width="7.44140625" style="2" customWidth="1"/>
    <col min="6671" max="6671" width="7.109375" style="2" customWidth="1"/>
    <col min="6672" max="6672" width="5.6640625" style="2" customWidth="1"/>
    <col min="6673" max="6673" width="7.44140625" style="2" customWidth="1"/>
    <col min="6674" max="6674" width="7.88671875" style="2" customWidth="1"/>
    <col min="6675" max="6675" width="9" style="2" customWidth="1"/>
    <col min="6676" max="6676" width="4.5546875" style="2" bestFit="1" customWidth="1"/>
    <col min="6677" max="6677" width="2.6640625" style="2" customWidth="1"/>
    <col min="6678" max="6914" width="9.109375" style="2"/>
    <col min="6915" max="6915" width="3.33203125" style="2" customWidth="1"/>
    <col min="6916" max="6916" width="6.44140625" style="2" customWidth="1"/>
    <col min="6917" max="6917" width="5.6640625" style="2" customWidth="1"/>
    <col min="6918" max="6918" width="7.109375" style="2" customWidth="1"/>
    <col min="6919" max="6919" width="4.6640625" style="2" customWidth="1"/>
    <col min="6920" max="6920" width="6.109375" style="2" customWidth="1"/>
    <col min="6921" max="6921" width="5" style="2" customWidth="1"/>
    <col min="6922" max="6922" width="7.44140625" style="2" customWidth="1"/>
    <col min="6923" max="6923" width="0" style="2" hidden="1" customWidth="1"/>
    <col min="6924" max="6924" width="6.33203125" style="2" customWidth="1"/>
    <col min="6925" max="6926" width="7.44140625" style="2" customWidth="1"/>
    <col min="6927" max="6927" width="7.109375" style="2" customWidth="1"/>
    <col min="6928" max="6928" width="5.6640625" style="2" customWidth="1"/>
    <col min="6929" max="6929" width="7.44140625" style="2" customWidth="1"/>
    <col min="6930" max="6930" width="7.88671875" style="2" customWidth="1"/>
    <col min="6931" max="6931" width="9" style="2" customWidth="1"/>
    <col min="6932" max="6932" width="4.5546875" style="2" bestFit="1" customWidth="1"/>
    <col min="6933" max="6933" width="2.6640625" style="2" customWidth="1"/>
    <col min="6934" max="7170" width="9.109375" style="2"/>
    <col min="7171" max="7171" width="3.33203125" style="2" customWidth="1"/>
    <col min="7172" max="7172" width="6.44140625" style="2" customWidth="1"/>
    <col min="7173" max="7173" width="5.6640625" style="2" customWidth="1"/>
    <col min="7174" max="7174" width="7.109375" style="2" customWidth="1"/>
    <col min="7175" max="7175" width="4.6640625" style="2" customWidth="1"/>
    <col min="7176" max="7176" width="6.109375" style="2" customWidth="1"/>
    <col min="7177" max="7177" width="5" style="2" customWidth="1"/>
    <col min="7178" max="7178" width="7.44140625" style="2" customWidth="1"/>
    <col min="7179" max="7179" width="0" style="2" hidden="1" customWidth="1"/>
    <col min="7180" max="7180" width="6.33203125" style="2" customWidth="1"/>
    <col min="7181" max="7182" width="7.44140625" style="2" customWidth="1"/>
    <col min="7183" max="7183" width="7.109375" style="2" customWidth="1"/>
    <col min="7184" max="7184" width="5.6640625" style="2" customWidth="1"/>
    <col min="7185" max="7185" width="7.44140625" style="2" customWidth="1"/>
    <col min="7186" max="7186" width="7.88671875" style="2" customWidth="1"/>
    <col min="7187" max="7187" width="9" style="2" customWidth="1"/>
    <col min="7188" max="7188" width="4.5546875" style="2" bestFit="1" customWidth="1"/>
    <col min="7189" max="7189" width="2.6640625" style="2" customWidth="1"/>
    <col min="7190" max="7426" width="9.109375" style="2"/>
    <col min="7427" max="7427" width="3.33203125" style="2" customWidth="1"/>
    <col min="7428" max="7428" width="6.44140625" style="2" customWidth="1"/>
    <col min="7429" max="7429" width="5.6640625" style="2" customWidth="1"/>
    <col min="7430" max="7430" width="7.109375" style="2" customWidth="1"/>
    <col min="7431" max="7431" width="4.6640625" style="2" customWidth="1"/>
    <col min="7432" max="7432" width="6.109375" style="2" customWidth="1"/>
    <col min="7433" max="7433" width="5" style="2" customWidth="1"/>
    <col min="7434" max="7434" width="7.44140625" style="2" customWidth="1"/>
    <col min="7435" max="7435" width="0" style="2" hidden="1" customWidth="1"/>
    <col min="7436" max="7436" width="6.33203125" style="2" customWidth="1"/>
    <col min="7437" max="7438" width="7.44140625" style="2" customWidth="1"/>
    <col min="7439" max="7439" width="7.109375" style="2" customWidth="1"/>
    <col min="7440" max="7440" width="5.6640625" style="2" customWidth="1"/>
    <col min="7441" max="7441" width="7.44140625" style="2" customWidth="1"/>
    <col min="7442" max="7442" width="7.88671875" style="2" customWidth="1"/>
    <col min="7443" max="7443" width="9" style="2" customWidth="1"/>
    <col min="7444" max="7444" width="4.5546875" style="2" bestFit="1" customWidth="1"/>
    <col min="7445" max="7445" width="2.6640625" style="2" customWidth="1"/>
    <col min="7446" max="7682" width="9.109375" style="2"/>
    <col min="7683" max="7683" width="3.33203125" style="2" customWidth="1"/>
    <col min="7684" max="7684" width="6.44140625" style="2" customWidth="1"/>
    <col min="7685" max="7685" width="5.6640625" style="2" customWidth="1"/>
    <col min="7686" max="7686" width="7.109375" style="2" customWidth="1"/>
    <col min="7687" max="7687" width="4.6640625" style="2" customWidth="1"/>
    <col min="7688" max="7688" width="6.109375" style="2" customWidth="1"/>
    <col min="7689" max="7689" width="5" style="2" customWidth="1"/>
    <col min="7690" max="7690" width="7.44140625" style="2" customWidth="1"/>
    <col min="7691" max="7691" width="0" style="2" hidden="1" customWidth="1"/>
    <col min="7692" max="7692" width="6.33203125" style="2" customWidth="1"/>
    <col min="7693" max="7694" width="7.44140625" style="2" customWidth="1"/>
    <col min="7695" max="7695" width="7.109375" style="2" customWidth="1"/>
    <col min="7696" max="7696" width="5.6640625" style="2" customWidth="1"/>
    <col min="7697" max="7697" width="7.44140625" style="2" customWidth="1"/>
    <col min="7698" max="7698" width="7.88671875" style="2" customWidth="1"/>
    <col min="7699" max="7699" width="9" style="2" customWidth="1"/>
    <col min="7700" max="7700" width="4.5546875" style="2" bestFit="1" customWidth="1"/>
    <col min="7701" max="7701" width="2.6640625" style="2" customWidth="1"/>
    <col min="7702" max="7938" width="9.109375" style="2"/>
    <col min="7939" max="7939" width="3.33203125" style="2" customWidth="1"/>
    <col min="7940" max="7940" width="6.44140625" style="2" customWidth="1"/>
    <col min="7941" max="7941" width="5.6640625" style="2" customWidth="1"/>
    <col min="7942" max="7942" width="7.109375" style="2" customWidth="1"/>
    <col min="7943" max="7943" width="4.6640625" style="2" customWidth="1"/>
    <col min="7944" max="7944" width="6.109375" style="2" customWidth="1"/>
    <col min="7945" max="7945" width="5" style="2" customWidth="1"/>
    <col min="7946" max="7946" width="7.44140625" style="2" customWidth="1"/>
    <col min="7947" max="7947" width="0" style="2" hidden="1" customWidth="1"/>
    <col min="7948" max="7948" width="6.33203125" style="2" customWidth="1"/>
    <col min="7949" max="7950" width="7.44140625" style="2" customWidth="1"/>
    <col min="7951" max="7951" width="7.109375" style="2" customWidth="1"/>
    <col min="7952" max="7952" width="5.6640625" style="2" customWidth="1"/>
    <col min="7953" max="7953" width="7.44140625" style="2" customWidth="1"/>
    <col min="7954" max="7954" width="7.88671875" style="2" customWidth="1"/>
    <col min="7955" max="7955" width="9" style="2" customWidth="1"/>
    <col min="7956" max="7956" width="4.5546875" style="2" bestFit="1" customWidth="1"/>
    <col min="7957" max="7957" width="2.6640625" style="2" customWidth="1"/>
    <col min="7958" max="8194" width="9.109375" style="2"/>
    <col min="8195" max="8195" width="3.33203125" style="2" customWidth="1"/>
    <col min="8196" max="8196" width="6.44140625" style="2" customWidth="1"/>
    <col min="8197" max="8197" width="5.6640625" style="2" customWidth="1"/>
    <col min="8198" max="8198" width="7.109375" style="2" customWidth="1"/>
    <col min="8199" max="8199" width="4.6640625" style="2" customWidth="1"/>
    <col min="8200" max="8200" width="6.109375" style="2" customWidth="1"/>
    <col min="8201" max="8201" width="5" style="2" customWidth="1"/>
    <col min="8202" max="8202" width="7.44140625" style="2" customWidth="1"/>
    <col min="8203" max="8203" width="0" style="2" hidden="1" customWidth="1"/>
    <col min="8204" max="8204" width="6.33203125" style="2" customWidth="1"/>
    <col min="8205" max="8206" width="7.44140625" style="2" customWidth="1"/>
    <col min="8207" max="8207" width="7.109375" style="2" customWidth="1"/>
    <col min="8208" max="8208" width="5.6640625" style="2" customWidth="1"/>
    <col min="8209" max="8209" width="7.44140625" style="2" customWidth="1"/>
    <col min="8210" max="8210" width="7.88671875" style="2" customWidth="1"/>
    <col min="8211" max="8211" width="9" style="2" customWidth="1"/>
    <col min="8212" max="8212" width="4.5546875" style="2" bestFit="1" customWidth="1"/>
    <col min="8213" max="8213" width="2.6640625" style="2" customWidth="1"/>
    <col min="8214" max="8450" width="9.109375" style="2"/>
    <col min="8451" max="8451" width="3.33203125" style="2" customWidth="1"/>
    <col min="8452" max="8452" width="6.44140625" style="2" customWidth="1"/>
    <col min="8453" max="8453" width="5.6640625" style="2" customWidth="1"/>
    <col min="8454" max="8454" width="7.109375" style="2" customWidth="1"/>
    <col min="8455" max="8455" width="4.6640625" style="2" customWidth="1"/>
    <col min="8456" max="8456" width="6.109375" style="2" customWidth="1"/>
    <col min="8457" max="8457" width="5" style="2" customWidth="1"/>
    <col min="8458" max="8458" width="7.44140625" style="2" customWidth="1"/>
    <col min="8459" max="8459" width="0" style="2" hidden="1" customWidth="1"/>
    <col min="8460" max="8460" width="6.33203125" style="2" customWidth="1"/>
    <col min="8461" max="8462" width="7.44140625" style="2" customWidth="1"/>
    <col min="8463" max="8463" width="7.109375" style="2" customWidth="1"/>
    <col min="8464" max="8464" width="5.6640625" style="2" customWidth="1"/>
    <col min="8465" max="8465" width="7.44140625" style="2" customWidth="1"/>
    <col min="8466" max="8466" width="7.88671875" style="2" customWidth="1"/>
    <col min="8467" max="8467" width="9" style="2" customWidth="1"/>
    <col min="8468" max="8468" width="4.5546875" style="2" bestFit="1" customWidth="1"/>
    <col min="8469" max="8469" width="2.6640625" style="2" customWidth="1"/>
    <col min="8470" max="8706" width="9.109375" style="2"/>
    <col min="8707" max="8707" width="3.33203125" style="2" customWidth="1"/>
    <col min="8708" max="8708" width="6.44140625" style="2" customWidth="1"/>
    <col min="8709" max="8709" width="5.6640625" style="2" customWidth="1"/>
    <col min="8710" max="8710" width="7.109375" style="2" customWidth="1"/>
    <col min="8711" max="8711" width="4.6640625" style="2" customWidth="1"/>
    <col min="8712" max="8712" width="6.109375" style="2" customWidth="1"/>
    <col min="8713" max="8713" width="5" style="2" customWidth="1"/>
    <col min="8714" max="8714" width="7.44140625" style="2" customWidth="1"/>
    <col min="8715" max="8715" width="0" style="2" hidden="1" customWidth="1"/>
    <col min="8716" max="8716" width="6.33203125" style="2" customWidth="1"/>
    <col min="8717" max="8718" width="7.44140625" style="2" customWidth="1"/>
    <col min="8719" max="8719" width="7.109375" style="2" customWidth="1"/>
    <col min="8720" max="8720" width="5.6640625" style="2" customWidth="1"/>
    <col min="8721" max="8721" width="7.44140625" style="2" customWidth="1"/>
    <col min="8722" max="8722" width="7.88671875" style="2" customWidth="1"/>
    <col min="8723" max="8723" width="9" style="2" customWidth="1"/>
    <col min="8724" max="8724" width="4.5546875" style="2" bestFit="1" customWidth="1"/>
    <col min="8725" max="8725" width="2.6640625" style="2" customWidth="1"/>
    <col min="8726" max="8962" width="9.109375" style="2"/>
    <col min="8963" max="8963" width="3.33203125" style="2" customWidth="1"/>
    <col min="8964" max="8964" width="6.44140625" style="2" customWidth="1"/>
    <col min="8965" max="8965" width="5.6640625" style="2" customWidth="1"/>
    <col min="8966" max="8966" width="7.109375" style="2" customWidth="1"/>
    <col min="8967" max="8967" width="4.6640625" style="2" customWidth="1"/>
    <col min="8968" max="8968" width="6.109375" style="2" customWidth="1"/>
    <col min="8969" max="8969" width="5" style="2" customWidth="1"/>
    <col min="8970" max="8970" width="7.44140625" style="2" customWidth="1"/>
    <col min="8971" max="8971" width="0" style="2" hidden="1" customWidth="1"/>
    <col min="8972" max="8972" width="6.33203125" style="2" customWidth="1"/>
    <col min="8973" max="8974" width="7.44140625" style="2" customWidth="1"/>
    <col min="8975" max="8975" width="7.109375" style="2" customWidth="1"/>
    <col min="8976" max="8976" width="5.6640625" style="2" customWidth="1"/>
    <col min="8977" max="8977" width="7.44140625" style="2" customWidth="1"/>
    <col min="8978" max="8978" width="7.88671875" style="2" customWidth="1"/>
    <col min="8979" max="8979" width="9" style="2" customWidth="1"/>
    <col min="8980" max="8980" width="4.5546875" style="2" bestFit="1" customWidth="1"/>
    <col min="8981" max="8981" width="2.6640625" style="2" customWidth="1"/>
    <col min="8982" max="9218" width="9.109375" style="2"/>
    <col min="9219" max="9219" width="3.33203125" style="2" customWidth="1"/>
    <col min="9220" max="9220" width="6.44140625" style="2" customWidth="1"/>
    <col min="9221" max="9221" width="5.6640625" style="2" customWidth="1"/>
    <col min="9222" max="9222" width="7.109375" style="2" customWidth="1"/>
    <col min="9223" max="9223" width="4.6640625" style="2" customWidth="1"/>
    <col min="9224" max="9224" width="6.109375" style="2" customWidth="1"/>
    <col min="9225" max="9225" width="5" style="2" customWidth="1"/>
    <col min="9226" max="9226" width="7.44140625" style="2" customWidth="1"/>
    <col min="9227" max="9227" width="0" style="2" hidden="1" customWidth="1"/>
    <col min="9228" max="9228" width="6.33203125" style="2" customWidth="1"/>
    <col min="9229" max="9230" width="7.44140625" style="2" customWidth="1"/>
    <col min="9231" max="9231" width="7.109375" style="2" customWidth="1"/>
    <col min="9232" max="9232" width="5.6640625" style="2" customWidth="1"/>
    <col min="9233" max="9233" width="7.44140625" style="2" customWidth="1"/>
    <col min="9234" max="9234" width="7.88671875" style="2" customWidth="1"/>
    <col min="9235" max="9235" width="9" style="2" customWidth="1"/>
    <col min="9236" max="9236" width="4.5546875" style="2" bestFit="1" customWidth="1"/>
    <col min="9237" max="9237" width="2.6640625" style="2" customWidth="1"/>
    <col min="9238" max="9474" width="9.109375" style="2"/>
    <col min="9475" max="9475" width="3.33203125" style="2" customWidth="1"/>
    <col min="9476" max="9476" width="6.44140625" style="2" customWidth="1"/>
    <col min="9477" max="9477" width="5.6640625" style="2" customWidth="1"/>
    <col min="9478" max="9478" width="7.109375" style="2" customWidth="1"/>
    <col min="9479" max="9479" width="4.6640625" style="2" customWidth="1"/>
    <col min="9480" max="9480" width="6.109375" style="2" customWidth="1"/>
    <col min="9481" max="9481" width="5" style="2" customWidth="1"/>
    <col min="9482" max="9482" width="7.44140625" style="2" customWidth="1"/>
    <col min="9483" max="9483" width="0" style="2" hidden="1" customWidth="1"/>
    <col min="9484" max="9484" width="6.33203125" style="2" customWidth="1"/>
    <col min="9485" max="9486" width="7.44140625" style="2" customWidth="1"/>
    <col min="9487" max="9487" width="7.109375" style="2" customWidth="1"/>
    <col min="9488" max="9488" width="5.6640625" style="2" customWidth="1"/>
    <col min="9489" max="9489" width="7.44140625" style="2" customWidth="1"/>
    <col min="9490" max="9490" width="7.88671875" style="2" customWidth="1"/>
    <col min="9491" max="9491" width="9" style="2" customWidth="1"/>
    <col min="9492" max="9492" width="4.5546875" style="2" bestFit="1" customWidth="1"/>
    <col min="9493" max="9493" width="2.6640625" style="2" customWidth="1"/>
    <col min="9494" max="9730" width="9.109375" style="2"/>
    <col min="9731" max="9731" width="3.33203125" style="2" customWidth="1"/>
    <col min="9732" max="9732" width="6.44140625" style="2" customWidth="1"/>
    <col min="9733" max="9733" width="5.6640625" style="2" customWidth="1"/>
    <col min="9734" max="9734" width="7.109375" style="2" customWidth="1"/>
    <col min="9735" max="9735" width="4.6640625" style="2" customWidth="1"/>
    <col min="9736" max="9736" width="6.109375" style="2" customWidth="1"/>
    <col min="9737" max="9737" width="5" style="2" customWidth="1"/>
    <col min="9738" max="9738" width="7.44140625" style="2" customWidth="1"/>
    <col min="9739" max="9739" width="0" style="2" hidden="1" customWidth="1"/>
    <col min="9740" max="9740" width="6.33203125" style="2" customWidth="1"/>
    <col min="9741" max="9742" width="7.44140625" style="2" customWidth="1"/>
    <col min="9743" max="9743" width="7.109375" style="2" customWidth="1"/>
    <col min="9744" max="9744" width="5.6640625" style="2" customWidth="1"/>
    <col min="9745" max="9745" width="7.44140625" style="2" customWidth="1"/>
    <col min="9746" max="9746" width="7.88671875" style="2" customWidth="1"/>
    <col min="9747" max="9747" width="9" style="2" customWidth="1"/>
    <col min="9748" max="9748" width="4.5546875" style="2" bestFit="1" customWidth="1"/>
    <col min="9749" max="9749" width="2.6640625" style="2" customWidth="1"/>
    <col min="9750" max="9986" width="9.109375" style="2"/>
    <col min="9987" max="9987" width="3.33203125" style="2" customWidth="1"/>
    <col min="9988" max="9988" width="6.44140625" style="2" customWidth="1"/>
    <col min="9989" max="9989" width="5.6640625" style="2" customWidth="1"/>
    <col min="9990" max="9990" width="7.109375" style="2" customWidth="1"/>
    <col min="9991" max="9991" width="4.6640625" style="2" customWidth="1"/>
    <col min="9992" max="9992" width="6.109375" style="2" customWidth="1"/>
    <col min="9993" max="9993" width="5" style="2" customWidth="1"/>
    <col min="9994" max="9994" width="7.44140625" style="2" customWidth="1"/>
    <col min="9995" max="9995" width="0" style="2" hidden="1" customWidth="1"/>
    <col min="9996" max="9996" width="6.33203125" style="2" customWidth="1"/>
    <col min="9997" max="9998" width="7.44140625" style="2" customWidth="1"/>
    <col min="9999" max="9999" width="7.109375" style="2" customWidth="1"/>
    <col min="10000" max="10000" width="5.6640625" style="2" customWidth="1"/>
    <col min="10001" max="10001" width="7.44140625" style="2" customWidth="1"/>
    <col min="10002" max="10002" width="7.88671875" style="2" customWidth="1"/>
    <col min="10003" max="10003" width="9" style="2" customWidth="1"/>
    <col min="10004" max="10004" width="4.5546875" style="2" bestFit="1" customWidth="1"/>
    <col min="10005" max="10005" width="2.6640625" style="2" customWidth="1"/>
    <col min="10006" max="10242" width="9.109375" style="2"/>
    <col min="10243" max="10243" width="3.33203125" style="2" customWidth="1"/>
    <col min="10244" max="10244" width="6.44140625" style="2" customWidth="1"/>
    <col min="10245" max="10245" width="5.6640625" style="2" customWidth="1"/>
    <col min="10246" max="10246" width="7.109375" style="2" customWidth="1"/>
    <col min="10247" max="10247" width="4.6640625" style="2" customWidth="1"/>
    <col min="10248" max="10248" width="6.109375" style="2" customWidth="1"/>
    <col min="10249" max="10249" width="5" style="2" customWidth="1"/>
    <col min="10250" max="10250" width="7.44140625" style="2" customWidth="1"/>
    <col min="10251" max="10251" width="0" style="2" hidden="1" customWidth="1"/>
    <col min="10252" max="10252" width="6.33203125" style="2" customWidth="1"/>
    <col min="10253" max="10254" width="7.44140625" style="2" customWidth="1"/>
    <col min="10255" max="10255" width="7.109375" style="2" customWidth="1"/>
    <col min="10256" max="10256" width="5.6640625" style="2" customWidth="1"/>
    <col min="10257" max="10257" width="7.44140625" style="2" customWidth="1"/>
    <col min="10258" max="10258" width="7.88671875" style="2" customWidth="1"/>
    <col min="10259" max="10259" width="9" style="2" customWidth="1"/>
    <col min="10260" max="10260" width="4.5546875" style="2" bestFit="1" customWidth="1"/>
    <col min="10261" max="10261" width="2.6640625" style="2" customWidth="1"/>
    <col min="10262" max="10498" width="9.109375" style="2"/>
    <col min="10499" max="10499" width="3.33203125" style="2" customWidth="1"/>
    <col min="10500" max="10500" width="6.44140625" style="2" customWidth="1"/>
    <col min="10501" max="10501" width="5.6640625" style="2" customWidth="1"/>
    <col min="10502" max="10502" width="7.109375" style="2" customWidth="1"/>
    <col min="10503" max="10503" width="4.6640625" style="2" customWidth="1"/>
    <col min="10504" max="10504" width="6.109375" style="2" customWidth="1"/>
    <col min="10505" max="10505" width="5" style="2" customWidth="1"/>
    <col min="10506" max="10506" width="7.44140625" style="2" customWidth="1"/>
    <col min="10507" max="10507" width="0" style="2" hidden="1" customWidth="1"/>
    <col min="10508" max="10508" width="6.33203125" style="2" customWidth="1"/>
    <col min="10509" max="10510" width="7.44140625" style="2" customWidth="1"/>
    <col min="10511" max="10511" width="7.109375" style="2" customWidth="1"/>
    <col min="10512" max="10512" width="5.6640625" style="2" customWidth="1"/>
    <col min="10513" max="10513" width="7.44140625" style="2" customWidth="1"/>
    <col min="10514" max="10514" width="7.88671875" style="2" customWidth="1"/>
    <col min="10515" max="10515" width="9" style="2" customWidth="1"/>
    <col min="10516" max="10516" width="4.5546875" style="2" bestFit="1" customWidth="1"/>
    <col min="10517" max="10517" width="2.6640625" style="2" customWidth="1"/>
    <col min="10518" max="10754" width="9.109375" style="2"/>
    <col min="10755" max="10755" width="3.33203125" style="2" customWidth="1"/>
    <col min="10756" max="10756" width="6.44140625" style="2" customWidth="1"/>
    <col min="10757" max="10757" width="5.6640625" style="2" customWidth="1"/>
    <col min="10758" max="10758" width="7.109375" style="2" customWidth="1"/>
    <col min="10759" max="10759" width="4.6640625" style="2" customWidth="1"/>
    <col min="10760" max="10760" width="6.109375" style="2" customWidth="1"/>
    <col min="10761" max="10761" width="5" style="2" customWidth="1"/>
    <col min="10762" max="10762" width="7.44140625" style="2" customWidth="1"/>
    <col min="10763" max="10763" width="0" style="2" hidden="1" customWidth="1"/>
    <col min="10764" max="10764" width="6.33203125" style="2" customWidth="1"/>
    <col min="10765" max="10766" width="7.44140625" style="2" customWidth="1"/>
    <col min="10767" max="10767" width="7.109375" style="2" customWidth="1"/>
    <col min="10768" max="10768" width="5.6640625" style="2" customWidth="1"/>
    <col min="10769" max="10769" width="7.44140625" style="2" customWidth="1"/>
    <col min="10770" max="10770" width="7.88671875" style="2" customWidth="1"/>
    <col min="10771" max="10771" width="9" style="2" customWidth="1"/>
    <col min="10772" max="10772" width="4.5546875" style="2" bestFit="1" customWidth="1"/>
    <col min="10773" max="10773" width="2.6640625" style="2" customWidth="1"/>
    <col min="10774" max="11010" width="9.109375" style="2"/>
    <col min="11011" max="11011" width="3.33203125" style="2" customWidth="1"/>
    <col min="11012" max="11012" width="6.44140625" style="2" customWidth="1"/>
    <col min="11013" max="11013" width="5.6640625" style="2" customWidth="1"/>
    <col min="11014" max="11014" width="7.109375" style="2" customWidth="1"/>
    <col min="11015" max="11015" width="4.6640625" style="2" customWidth="1"/>
    <col min="11016" max="11016" width="6.109375" style="2" customWidth="1"/>
    <col min="11017" max="11017" width="5" style="2" customWidth="1"/>
    <col min="11018" max="11018" width="7.44140625" style="2" customWidth="1"/>
    <col min="11019" max="11019" width="0" style="2" hidden="1" customWidth="1"/>
    <col min="11020" max="11020" width="6.33203125" style="2" customWidth="1"/>
    <col min="11021" max="11022" width="7.44140625" style="2" customWidth="1"/>
    <col min="11023" max="11023" width="7.109375" style="2" customWidth="1"/>
    <col min="11024" max="11024" width="5.6640625" style="2" customWidth="1"/>
    <col min="11025" max="11025" width="7.44140625" style="2" customWidth="1"/>
    <col min="11026" max="11026" width="7.88671875" style="2" customWidth="1"/>
    <col min="11027" max="11027" width="9" style="2" customWidth="1"/>
    <col min="11028" max="11028" width="4.5546875" style="2" bestFit="1" customWidth="1"/>
    <col min="11029" max="11029" width="2.6640625" style="2" customWidth="1"/>
    <col min="11030" max="11266" width="9.109375" style="2"/>
    <col min="11267" max="11267" width="3.33203125" style="2" customWidth="1"/>
    <col min="11268" max="11268" width="6.44140625" style="2" customWidth="1"/>
    <col min="11269" max="11269" width="5.6640625" style="2" customWidth="1"/>
    <col min="11270" max="11270" width="7.109375" style="2" customWidth="1"/>
    <col min="11271" max="11271" width="4.6640625" style="2" customWidth="1"/>
    <col min="11272" max="11272" width="6.109375" style="2" customWidth="1"/>
    <col min="11273" max="11273" width="5" style="2" customWidth="1"/>
    <col min="11274" max="11274" width="7.44140625" style="2" customWidth="1"/>
    <col min="11275" max="11275" width="0" style="2" hidden="1" customWidth="1"/>
    <col min="11276" max="11276" width="6.33203125" style="2" customWidth="1"/>
    <col min="11277" max="11278" width="7.44140625" style="2" customWidth="1"/>
    <col min="11279" max="11279" width="7.109375" style="2" customWidth="1"/>
    <col min="11280" max="11280" width="5.6640625" style="2" customWidth="1"/>
    <col min="11281" max="11281" width="7.44140625" style="2" customWidth="1"/>
    <col min="11282" max="11282" width="7.88671875" style="2" customWidth="1"/>
    <col min="11283" max="11283" width="9" style="2" customWidth="1"/>
    <col min="11284" max="11284" width="4.5546875" style="2" bestFit="1" customWidth="1"/>
    <col min="11285" max="11285" width="2.6640625" style="2" customWidth="1"/>
    <col min="11286" max="11522" width="9.109375" style="2"/>
    <col min="11523" max="11523" width="3.33203125" style="2" customWidth="1"/>
    <col min="11524" max="11524" width="6.44140625" style="2" customWidth="1"/>
    <col min="11525" max="11525" width="5.6640625" style="2" customWidth="1"/>
    <col min="11526" max="11526" width="7.109375" style="2" customWidth="1"/>
    <col min="11527" max="11527" width="4.6640625" style="2" customWidth="1"/>
    <col min="11528" max="11528" width="6.109375" style="2" customWidth="1"/>
    <col min="11529" max="11529" width="5" style="2" customWidth="1"/>
    <col min="11530" max="11530" width="7.44140625" style="2" customWidth="1"/>
    <col min="11531" max="11531" width="0" style="2" hidden="1" customWidth="1"/>
    <col min="11532" max="11532" width="6.33203125" style="2" customWidth="1"/>
    <col min="11533" max="11534" width="7.44140625" style="2" customWidth="1"/>
    <col min="11535" max="11535" width="7.109375" style="2" customWidth="1"/>
    <col min="11536" max="11536" width="5.6640625" style="2" customWidth="1"/>
    <col min="11537" max="11537" width="7.44140625" style="2" customWidth="1"/>
    <col min="11538" max="11538" width="7.88671875" style="2" customWidth="1"/>
    <col min="11539" max="11539" width="9" style="2" customWidth="1"/>
    <col min="11540" max="11540" width="4.5546875" style="2" bestFit="1" customWidth="1"/>
    <col min="11541" max="11541" width="2.6640625" style="2" customWidth="1"/>
    <col min="11542" max="11778" width="9.109375" style="2"/>
    <col min="11779" max="11779" width="3.33203125" style="2" customWidth="1"/>
    <col min="11780" max="11780" width="6.44140625" style="2" customWidth="1"/>
    <col min="11781" max="11781" width="5.6640625" style="2" customWidth="1"/>
    <col min="11782" max="11782" width="7.109375" style="2" customWidth="1"/>
    <col min="11783" max="11783" width="4.6640625" style="2" customWidth="1"/>
    <col min="11784" max="11784" width="6.109375" style="2" customWidth="1"/>
    <col min="11785" max="11785" width="5" style="2" customWidth="1"/>
    <col min="11786" max="11786" width="7.44140625" style="2" customWidth="1"/>
    <col min="11787" max="11787" width="0" style="2" hidden="1" customWidth="1"/>
    <col min="11788" max="11788" width="6.33203125" style="2" customWidth="1"/>
    <col min="11789" max="11790" width="7.44140625" style="2" customWidth="1"/>
    <col min="11791" max="11791" width="7.109375" style="2" customWidth="1"/>
    <col min="11792" max="11792" width="5.6640625" style="2" customWidth="1"/>
    <col min="11793" max="11793" width="7.44140625" style="2" customWidth="1"/>
    <col min="11794" max="11794" width="7.88671875" style="2" customWidth="1"/>
    <col min="11795" max="11795" width="9" style="2" customWidth="1"/>
    <col min="11796" max="11796" width="4.5546875" style="2" bestFit="1" customWidth="1"/>
    <col min="11797" max="11797" width="2.6640625" style="2" customWidth="1"/>
    <col min="11798" max="12034" width="9.109375" style="2"/>
    <col min="12035" max="12035" width="3.33203125" style="2" customWidth="1"/>
    <col min="12036" max="12036" width="6.44140625" style="2" customWidth="1"/>
    <col min="12037" max="12037" width="5.6640625" style="2" customWidth="1"/>
    <col min="12038" max="12038" width="7.109375" style="2" customWidth="1"/>
    <col min="12039" max="12039" width="4.6640625" style="2" customWidth="1"/>
    <col min="12040" max="12040" width="6.109375" style="2" customWidth="1"/>
    <col min="12041" max="12041" width="5" style="2" customWidth="1"/>
    <col min="12042" max="12042" width="7.44140625" style="2" customWidth="1"/>
    <col min="12043" max="12043" width="0" style="2" hidden="1" customWidth="1"/>
    <col min="12044" max="12044" width="6.33203125" style="2" customWidth="1"/>
    <col min="12045" max="12046" width="7.44140625" style="2" customWidth="1"/>
    <col min="12047" max="12047" width="7.109375" style="2" customWidth="1"/>
    <col min="12048" max="12048" width="5.6640625" style="2" customWidth="1"/>
    <col min="12049" max="12049" width="7.44140625" style="2" customWidth="1"/>
    <col min="12050" max="12050" width="7.88671875" style="2" customWidth="1"/>
    <col min="12051" max="12051" width="9" style="2" customWidth="1"/>
    <col min="12052" max="12052" width="4.5546875" style="2" bestFit="1" customWidth="1"/>
    <col min="12053" max="12053" width="2.6640625" style="2" customWidth="1"/>
    <col min="12054" max="12290" width="9.109375" style="2"/>
    <col min="12291" max="12291" width="3.33203125" style="2" customWidth="1"/>
    <col min="12292" max="12292" width="6.44140625" style="2" customWidth="1"/>
    <col min="12293" max="12293" width="5.6640625" style="2" customWidth="1"/>
    <col min="12294" max="12294" width="7.109375" style="2" customWidth="1"/>
    <col min="12295" max="12295" width="4.6640625" style="2" customWidth="1"/>
    <col min="12296" max="12296" width="6.109375" style="2" customWidth="1"/>
    <col min="12297" max="12297" width="5" style="2" customWidth="1"/>
    <col min="12298" max="12298" width="7.44140625" style="2" customWidth="1"/>
    <col min="12299" max="12299" width="0" style="2" hidden="1" customWidth="1"/>
    <col min="12300" max="12300" width="6.33203125" style="2" customWidth="1"/>
    <col min="12301" max="12302" width="7.44140625" style="2" customWidth="1"/>
    <col min="12303" max="12303" width="7.109375" style="2" customWidth="1"/>
    <col min="12304" max="12304" width="5.6640625" style="2" customWidth="1"/>
    <col min="12305" max="12305" width="7.44140625" style="2" customWidth="1"/>
    <col min="12306" max="12306" width="7.88671875" style="2" customWidth="1"/>
    <col min="12307" max="12307" width="9" style="2" customWidth="1"/>
    <col min="12308" max="12308" width="4.5546875" style="2" bestFit="1" customWidth="1"/>
    <col min="12309" max="12309" width="2.6640625" style="2" customWidth="1"/>
    <col min="12310" max="12546" width="9.109375" style="2"/>
    <col min="12547" max="12547" width="3.33203125" style="2" customWidth="1"/>
    <col min="12548" max="12548" width="6.44140625" style="2" customWidth="1"/>
    <col min="12549" max="12549" width="5.6640625" style="2" customWidth="1"/>
    <col min="12550" max="12550" width="7.109375" style="2" customWidth="1"/>
    <col min="12551" max="12551" width="4.6640625" style="2" customWidth="1"/>
    <col min="12552" max="12552" width="6.109375" style="2" customWidth="1"/>
    <col min="12553" max="12553" width="5" style="2" customWidth="1"/>
    <col min="12554" max="12554" width="7.44140625" style="2" customWidth="1"/>
    <col min="12555" max="12555" width="0" style="2" hidden="1" customWidth="1"/>
    <col min="12556" max="12556" width="6.33203125" style="2" customWidth="1"/>
    <col min="12557" max="12558" width="7.44140625" style="2" customWidth="1"/>
    <col min="12559" max="12559" width="7.109375" style="2" customWidth="1"/>
    <col min="12560" max="12560" width="5.6640625" style="2" customWidth="1"/>
    <col min="12561" max="12561" width="7.44140625" style="2" customWidth="1"/>
    <col min="12562" max="12562" width="7.88671875" style="2" customWidth="1"/>
    <col min="12563" max="12563" width="9" style="2" customWidth="1"/>
    <col min="12564" max="12564" width="4.5546875" style="2" bestFit="1" customWidth="1"/>
    <col min="12565" max="12565" width="2.6640625" style="2" customWidth="1"/>
    <col min="12566" max="12802" width="9.109375" style="2"/>
    <col min="12803" max="12803" width="3.33203125" style="2" customWidth="1"/>
    <col min="12804" max="12804" width="6.44140625" style="2" customWidth="1"/>
    <col min="12805" max="12805" width="5.6640625" style="2" customWidth="1"/>
    <col min="12806" max="12806" width="7.109375" style="2" customWidth="1"/>
    <col min="12807" max="12807" width="4.6640625" style="2" customWidth="1"/>
    <col min="12808" max="12808" width="6.109375" style="2" customWidth="1"/>
    <col min="12809" max="12809" width="5" style="2" customWidth="1"/>
    <col min="12810" max="12810" width="7.44140625" style="2" customWidth="1"/>
    <col min="12811" max="12811" width="0" style="2" hidden="1" customWidth="1"/>
    <col min="12812" max="12812" width="6.33203125" style="2" customWidth="1"/>
    <col min="12813" max="12814" width="7.44140625" style="2" customWidth="1"/>
    <col min="12815" max="12815" width="7.109375" style="2" customWidth="1"/>
    <col min="12816" max="12816" width="5.6640625" style="2" customWidth="1"/>
    <col min="12817" max="12817" width="7.44140625" style="2" customWidth="1"/>
    <col min="12818" max="12818" width="7.88671875" style="2" customWidth="1"/>
    <col min="12819" max="12819" width="9" style="2" customWidth="1"/>
    <col min="12820" max="12820" width="4.5546875" style="2" bestFit="1" customWidth="1"/>
    <col min="12821" max="12821" width="2.6640625" style="2" customWidth="1"/>
    <col min="12822" max="13058" width="9.109375" style="2"/>
    <col min="13059" max="13059" width="3.33203125" style="2" customWidth="1"/>
    <col min="13060" max="13060" width="6.44140625" style="2" customWidth="1"/>
    <col min="13061" max="13061" width="5.6640625" style="2" customWidth="1"/>
    <col min="13062" max="13062" width="7.109375" style="2" customWidth="1"/>
    <col min="13063" max="13063" width="4.6640625" style="2" customWidth="1"/>
    <col min="13064" max="13064" width="6.109375" style="2" customWidth="1"/>
    <col min="13065" max="13065" width="5" style="2" customWidth="1"/>
    <col min="13066" max="13066" width="7.44140625" style="2" customWidth="1"/>
    <col min="13067" max="13067" width="0" style="2" hidden="1" customWidth="1"/>
    <col min="13068" max="13068" width="6.33203125" style="2" customWidth="1"/>
    <col min="13069" max="13070" width="7.44140625" style="2" customWidth="1"/>
    <col min="13071" max="13071" width="7.109375" style="2" customWidth="1"/>
    <col min="13072" max="13072" width="5.6640625" style="2" customWidth="1"/>
    <col min="13073" max="13073" width="7.44140625" style="2" customWidth="1"/>
    <col min="13074" max="13074" width="7.88671875" style="2" customWidth="1"/>
    <col min="13075" max="13075" width="9" style="2" customWidth="1"/>
    <col min="13076" max="13076" width="4.5546875" style="2" bestFit="1" customWidth="1"/>
    <col min="13077" max="13077" width="2.6640625" style="2" customWidth="1"/>
    <col min="13078" max="13314" width="9.109375" style="2"/>
    <col min="13315" max="13315" width="3.33203125" style="2" customWidth="1"/>
    <col min="13316" max="13316" width="6.44140625" style="2" customWidth="1"/>
    <col min="13317" max="13317" width="5.6640625" style="2" customWidth="1"/>
    <col min="13318" max="13318" width="7.109375" style="2" customWidth="1"/>
    <col min="13319" max="13319" width="4.6640625" style="2" customWidth="1"/>
    <col min="13320" max="13320" width="6.109375" style="2" customWidth="1"/>
    <col min="13321" max="13321" width="5" style="2" customWidth="1"/>
    <col min="13322" max="13322" width="7.44140625" style="2" customWidth="1"/>
    <col min="13323" max="13323" width="0" style="2" hidden="1" customWidth="1"/>
    <col min="13324" max="13324" width="6.33203125" style="2" customWidth="1"/>
    <col min="13325" max="13326" width="7.44140625" style="2" customWidth="1"/>
    <col min="13327" max="13327" width="7.109375" style="2" customWidth="1"/>
    <col min="13328" max="13328" width="5.6640625" style="2" customWidth="1"/>
    <col min="13329" max="13329" width="7.44140625" style="2" customWidth="1"/>
    <col min="13330" max="13330" width="7.88671875" style="2" customWidth="1"/>
    <col min="13331" max="13331" width="9" style="2" customWidth="1"/>
    <col min="13332" max="13332" width="4.5546875" style="2" bestFit="1" customWidth="1"/>
    <col min="13333" max="13333" width="2.6640625" style="2" customWidth="1"/>
    <col min="13334" max="13570" width="9.109375" style="2"/>
    <col min="13571" max="13571" width="3.33203125" style="2" customWidth="1"/>
    <col min="13572" max="13572" width="6.44140625" style="2" customWidth="1"/>
    <col min="13573" max="13573" width="5.6640625" style="2" customWidth="1"/>
    <col min="13574" max="13574" width="7.109375" style="2" customWidth="1"/>
    <col min="13575" max="13575" width="4.6640625" style="2" customWidth="1"/>
    <col min="13576" max="13576" width="6.109375" style="2" customWidth="1"/>
    <col min="13577" max="13577" width="5" style="2" customWidth="1"/>
    <col min="13578" max="13578" width="7.44140625" style="2" customWidth="1"/>
    <col min="13579" max="13579" width="0" style="2" hidden="1" customWidth="1"/>
    <col min="13580" max="13580" width="6.33203125" style="2" customWidth="1"/>
    <col min="13581" max="13582" width="7.44140625" style="2" customWidth="1"/>
    <col min="13583" max="13583" width="7.109375" style="2" customWidth="1"/>
    <col min="13584" max="13584" width="5.6640625" style="2" customWidth="1"/>
    <col min="13585" max="13585" width="7.44140625" style="2" customWidth="1"/>
    <col min="13586" max="13586" width="7.88671875" style="2" customWidth="1"/>
    <col min="13587" max="13587" width="9" style="2" customWidth="1"/>
    <col min="13588" max="13588" width="4.5546875" style="2" bestFit="1" customWidth="1"/>
    <col min="13589" max="13589" width="2.6640625" style="2" customWidth="1"/>
    <col min="13590" max="13826" width="9.109375" style="2"/>
    <col min="13827" max="13827" width="3.33203125" style="2" customWidth="1"/>
    <col min="13828" max="13828" width="6.44140625" style="2" customWidth="1"/>
    <col min="13829" max="13829" width="5.6640625" style="2" customWidth="1"/>
    <col min="13830" max="13830" width="7.109375" style="2" customWidth="1"/>
    <col min="13831" max="13831" width="4.6640625" style="2" customWidth="1"/>
    <col min="13832" max="13832" width="6.109375" style="2" customWidth="1"/>
    <col min="13833" max="13833" width="5" style="2" customWidth="1"/>
    <col min="13834" max="13834" width="7.44140625" style="2" customWidth="1"/>
    <col min="13835" max="13835" width="0" style="2" hidden="1" customWidth="1"/>
    <col min="13836" max="13836" width="6.33203125" style="2" customWidth="1"/>
    <col min="13837" max="13838" width="7.44140625" style="2" customWidth="1"/>
    <col min="13839" max="13839" width="7.109375" style="2" customWidth="1"/>
    <col min="13840" max="13840" width="5.6640625" style="2" customWidth="1"/>
    <col min="13841" max="13841" width="7.44140625" style="2" customWidth="1"/>
    <col min="13842" max="13842" width="7.88671875" style="2" customWidth="1"/>
    <col min="13843" max="13843" width="9" style="2" customWidth="1"/>
    <col min="13844" max="13844" width="4.5546875" style="2" bestFit="1" customWidth="1"/>
    <col min="13845" max="13845" width="2.6640625" style="2" customWidth="1"/>
    <col min="13846" max="14082" width="9.109375" style="2"/>
    <col min="14083" max="14083" width="3.33203125" style="2" customWidth="1"/>
    <col min="14084" max="14084" width="6.44140625" style="2" customWidth="1"/>
    <col min="14085" max="14085" width="5.6640625" style="2" customWidth="1"/>
    <col min="14086" max="14086" width="7.109375" style="2" customWidth="1"/>
    <col min="14087" max="14087" width="4.6640625" style="2" customWidth="1"/>
    <col min="14088" max="14088" width="6.109375" style="2" customWidth="1"/>
    <col min="14089" max="14089" width="5" style="2" customWidth="1"/>
    <col min="14090" max="14090" width="7.44140625" style="2" customWidth="1"/>
    <col min="14091" max="14091" width="0" style="2" hidden="1" customWidth="1"/>
    <col min="14092" max="14092" width="6.33203125" style="2" customWidth="1"/>
    <col min="14093" max="14094" width="7.44140625" style="2" customWidth="1"/>
    <col min="14095" max="14095" width="7.109375" style="2" customWidth="1"/>
    <col min="14096" max="14096" width="5.6640625" style="2" customWidth="1"/>
    <col min="14097" max="14097" width="7.44140625" style="2" customWidth="1"/>
    <col min="14098" max="14098" width="7.88671875" style="2" customWidth="1"/>
    <col min="14099" max="14099" width="9" style="2" customWidth="1"/>
    <col min="14100" max="14100" width="4.5546875" style="2" bestFit="1" customWidth="1"/>
    <col min="14101" max="14101" width="2.6640625" style="2" customWidth="1"/>
    <col min="14102" max="14338" width="9.109375" style="2"/>
    <col min="14339" max="14339" width="3.33203125" style="2" customWidth="1"/>
    <col min="14340" max="14340" width="6.44140625" style="2" customWidth="1"/>
    <col min="14341" max="14341" width="5.6640625" style="2" customWidth="1"/>
    <col min="14342" max="14342" width="7.109375" style="2" customWidth="1"/>
    <col min="14343" max="14343" width="4.6640625" style="2" customWidth="1"/>
    <col min="14344" max="14344" width="6.109375" style="2" customWidth="1"/>
    <col min="14345" max="14345" width="5" style="2" customWidth="1"/>
    <col min="14346" max="14346" width="7.44140625" style="2" customWidth="1"/>
    <col min="14347" max="14347" width="0" style="2" hidden="1" customWidth="1"/>
    <col min="14348" max="14348" width="6.33203125" style="2" customWidth="1"/>
    <col min="14349" max="14350" width="7.44140625" style="2" customWidth="1"/>
    <col min="14351" max="14351" width="7.109375" style="2" customWidth="1"/>
    <col min="14352" max="14352" width="5.6640625" style="2" customWidth="1"/>
    <col min="14353" max="14353" width="7.44140625" style="2" customWidth="1"/>
    <col min="14354" max="14354" width="7.88671875" style="2" customWidth="1"/>
    <col min="14355" max="14355" width="9" style="2" customWidth="1"/>
    <col min="14356" max="14356" width="4.5546875" style="2" bestFit="1" customWidth="1"/>
    <col min="14357" max="14357" width="2.6640625" style="2" customWidth="1"/>
    <col min="14358" max="14594" width="9.109375" style="2"/>
    <col min="14595" max="14595" width="3.33203125" style="2" customWidth="1"/>
    <col min="14596" max="14596" width="6.44140625" style="2" customWidth="1"/>
    <col min="14597" max="14597" width="5.6640625" style="2" customWidth="1"/>
    <col min="14598" max="14598" width="7.109375" style="2" customWidth="1"/>
    <col min="14599" max="14599" width="4.6640625" style="2" customWidth="1"/>
    <col min="14600" max="14600" width="6.109375" style="2" customWidth="1"/>
    <col min="14601" max="14601" width="5" style="2" customWidth="1"/>
    <col min="14602" max="14602" width="7.44140625" style="2" customWidth="1"/>
    <col min="14603" max="14603" width="0" style="2" hidden="1" customWidth="1"/>
    <col min="14604" max="14604" width="6.33203125" style="2" customWidth="1"/>
    <col min="14605" max="14606" width="7.44140625" style="2" customWidth="1"/>
    <col min="14607" max="14607" width="7.109375" style="2" customWidth="1"/>
    <col min="14608" max="14608" width="5.6640625" style="2" customWidth="1"/>
    <col min="14609" max="14609" width="7.44140625" style="2" customWidth="1"/>
    <col min="14610" max="14610" width="7.88671875" style="2" customWidth="1"/>
    <col min="14611" max="14611" width="9" style="2" customWidth="1"/>
    <col min="14612" max="14612" width="4.5546875" style="2" bestFit="1" customWidth="1"/>
    <col min="14613" max="14613" width="2.6640625" style="2" customWidth="1"/>
    <col min="14614" max="14850" width="9.109375" style="2"/>
    <col min="14851" max="14851" width="3.33203125" style="2" customWidth="1"/>
    <col min="14852" max="14852" width="6.44140625" style="2" customWidth="1"/>
    <col min="14853" max="14853" width="5.6640625" style="2" customWidth="1"/>
    <col min="14854" max="14854" width="7.109375" style="2" customWidth="1"/>
    <col min="14855" max="14855" width="4.6640625" style="2" customWidth="1"/>
    <col min="14856" max="14856" width="6.109375" style="2" customWidth="1"/>
    <col min="14857" max="14857" width="5" style="2" customWidth="1"/>
    <col min="14858" max="14858" width="7.44140625" style="2" customWidth="1"/>
    <col min="14859" max="14859" width="0" style="2" hidden="1" customWidth="1"/>
    <col min="14860" max="14860" width="6.33203125" style="2" customWidth="1"/>
    <col min="14861" max="14862" width="7.44140625" style="2" customWidth="1"/>
    <col min="14863" max="14863" width="7.109375" style="2" customWidth="1"/>
    <col min="14864" max="14864" width="5.6640625" style="2" customWidth="1"/>
    <col min="14865" max="14865" width="7.44140625" style="2" customWidth="1"/>
    <col min="14866" max="14866" width="7.88671875" style="2" customWidth="1"/>
    <col min="14867" max="14867" width="9" style="2" customWidth="1"/>
    <col min="14868" max="14868" width="4.5546875" style="2" bestFit="1" customWidth="1"/>
    <col min="14869" max="14869" width="2.6640625" style="2" customWidth="1"/>
    <col min="14870" max="15106" width="9.109375" style="2"/>
    <col min="15107" max="15107" width="3.33203125" style="2" customWidth="1"/>
    <col min="15108" max="15108" width="6.44140625" style="2" customWidth="1"/>
    <col min="15109" max="15109" width="5.6640625" style="2" customWidth="1"/>
    <col min="15110" max="15110" width="7.109375" style="2" customWidth="1"/>
    <col min="15111" max="15111" width="4.6640625" style="2" customWidth="1"/>
    <col min="15112" max="15112" width="6.109375" style="2" customWidth="1"/>
    <col min="15113" max="15113" width="5" style="2" customWidth="1"/>
    <col min="15114" max="15114" width="7.44140625" style="2" customWidth="1"/>
    <col min="15115" max="15115" width="0" style="2" hidden="1" customWidth="1"/>
    <col min="15116" max="15116" width="6.33203125" style="2" customWidth="1"/>
    <col min="15117" max="15118" width="7.44140625" style="2" customWidth="1"/>
    <col min="15119" max="15119" width="7.109375" style="2" customWidth="1"/>
    <col min="15120" max="15120" width="5.6640625" style="2" customWidth="1"/>
    <col min="15121" max="15121" width="7.44140625" style="2" customWidth="1"/>
    <col min="15122" max="15122" width="7.88671875" style="2" customWidth="1"/>
    <col min="15123" max="15123" width="9" style="2" customWidth="1"/>
    <col min="15124" max="15124" width="4.5546875" style="2" bestFit="1" customWidth="1"/>
    <col min="15125" max="15125" width="2.6640625" style="2" customWidth="1"/>
    <col min="15126" max="15362" width="9.109375" style="2"/>
    <col min="15363" max="15363" width="3.33203125" style="2" customWidth="1"/>
    <col min="15364" max="15364" width="6.44140625" style="2" customWidth="1"/>
    <col min="15365" max="15365" width="5.6640625" style="2" customWidth="1"/>
    <col min="15366" max="15366" width="7.109375" style="2" customWidth="1"/>
    <col min="15367" max="15367" width="4.6640625" style="2" customWidth="1"/>
    <col min="15368" max="15368" width="6.109375" style="2" customWidth="1"/>
    <col min="15369" max="15369" width="5" style="2" customWidth="1"/>
    <col min="15370" max="15370" width="7.44140625" style="2" customWidth="1"/>
    <col min="15371" max="15371" width="0" style="2" hidden="1" customWidth="1"/>
    <col min="15372" max="15372" width="6.33203125" style="2" customWidth="1"/>
    <col min="15373" max="15374" width="7.44140625" style="2" customWidth="1"/>
    <col min="15375" max="15375" width="7.109375" style="2" customWidth="1"/>
    <col min="15376" max="15376" width="5.6640625" style="2" customWidth="1"/>
    <col min="15377" max="15377" width="7.44140625" style="2" customWidth="1"/>
    <col min="15378" max="15378" width="7.88671875" style="2" customWidth="1"/>
    <col min="15379" max="15379" width="9" style="2" customWidth="1"/>
    <col min="15380" max="15380" width="4.5546875" style="2" bestFit="1" customWidth="1"/>
    <col min="15381" max="15381" width="2.6640625" style="2" customWidth="1"/>
    <col min="15382" max="15618" width="9.109375" style="2"/>
    <col min="15619" max="15619" width="3.33203125" style="2" customWidth="1"/>
    <col min="15620" max="15620" width="6.44140625" style="2" customWidth="1"/>
    <col min="15621" max="15621" width="5.6640625" style="2" customWidth="1"/>
    <col min="15622" max="15622" width="7.109375" style="2" customWidth="1"/>
    <col min="15623" max="15623" width="4.6640625" style="2" customWidth="1"/>
    <col min="15624" max="15624" width="6.109375" style="2" customWidth="1"/>
    <col min="15625" max="15625" width="5" style="2" customWidth="1"/>
    <col min="15626" max="15626" width="7.44140625" style="2" customWidth="1"/>
    <col min="15627" max="15627" width="0" style="2" hidden="1" customWidth="1"/>
    <col min="15628" max="15628" width="6.33203125" style="2" customWidth="1"/>
    <col min="15629" max="15630" width="7.44140625" style="2" customWidth="1"/>
    <col min="15631" max="15631" width="7.109375" style="2" customWidth="1"/>
    <col min="15632" max="15632" width="5.6640625" style="2" customWidth="1"/>
    <col min="15633" max="15633" width="7.44140625" style="2" customWidth="1"/>
    <col min="15634" max="15634" width="7.88671875" style="2" customWidth="1"/>
    <col min="15635" max="15635" width="9" style="2" customWidth="1"/>
    <col min="15636" max="15636" width="4.5546875" style="2" bestFit="1" customWidth="1"/>
    <col min="15637" max="15637" width="2.6640625" style="2" customWidth="1"/>
    <col min="15638" max="15874" width="9.109375" style="2"/>
    <col min="15875" max="15875" width="3.33203125" style="2" customWidth="1"/>
    <col min="15876" max="15876" width="6.44140625" style="2" customWidth="1"/>
    <col min="15877" max="15877" width="5.6640625" style="2" customWidth="1"/>
    <col min="15878" max="15878" width="7.109375" style="2" customWidth="1"/>
    <col min="15879" max="15879" width="4.6640625" style="2" customWidth="1"/>
    <col min="15880" max="15880" width="6.109375" style="2" customWidth="1"/>
    <col min="15881" max="15881" width="5" style="2" customWidth="1"/>
    <col min="15882" max="15882" width="7.44140625" style="2" customWidth="1"/>
    <col min="15883" max="15883" width="0" style="2" hidden="1" customWidth="1"/>
    <col min="15884" max="15884" width="6.33203125" style="2" customWidth="1"/>
    <col min="15885" max="15886" width="7.44140625" style="2" customWidth="1"/>
    <col min="15887" max="15887" width="7.109375" style="2" customWidth="1"/>
    <col min="15888" max="15888" width="5.6640625" style="2" customWidth="1"/>
    <col min="15889" max="15889" width="7.44140625" style="2" customWidth="1"/>
    <col min="15890" max="15890" width="7.88671875" style="2" customWidth="1"/>
    <col min="15891" max="15891" width="9" style="2" customWidth="1"/>
    <col min="15892" max="15892" width="4.5546875" style="2" bestFit="1" customWidth="1"/>
    <col min="15893" max="15893" width="2.6640625" style="2" customWidth="1"/>
    <col min="15894" max="16130" width="9.109375" style="2"/>
    <col min="16131" max="16131" width="3.33203125" style="2" customWidth="1"/>
    <col min="16132" max="16132" width="6.44140625" style="2" customWidth="1"/>
    <col min="16133" max="16133" width="5.6640625" style="2" customWidth="1"/>
    <col min="16134" max="16134" width="7.109375" style="2" customWidth="1"/>
    <col min="16135" max="16135" width="4.6640625" style="2" customWidth="1"/>
    <col min="16136" max="16136" width="6.109375" style="2" customWidth="1"/>
    <col min="16137" max="16137" width="5" style="2" customWidth="1"/>
    <col min="16138" max="16138" width="7.44140625" style="2" customWidth="1"/>
    <col min="16139" max="16139" width="0" style="2" hidden="1" customWidth="1"/>
    <col min="16140" max="16140" width="6.33203125" style="2" customWidth="1"/>
    <col min="16141" max="16142" width="7.44140625" style="2" customWidth="1"/>
    <col min="16143" max="16143" width="7.109375" style="2" customWidth="1"/>
    <col min="16144" max="16144" width="5.6640625" style="2" customWidth="1"/>
    <col min="16145" max="16145" width="7.44140625" style="2" customWidth="1"/>
    <col min="16146" max="16146" width="7.88671875" style="2" customWidth="1"/>
    <col min="16147" max="16147" width="9" style="2" customWidth="1"/>
    <col min="16148" max="16148" width="4.5546875" style="2" bestFit="1" customWidth="1"/>
    <col min="16149" max="16149" width="2.6640625" style="2" customWidth="1"/>
    <col min="16150" max="16382" width="9.109375" style="2"/>
    <col min="16383" max="16384" width="9.109375" style="2" customWidth="1"/>
  </cols>
  <sheetData>
    <row r="1" spans="5:20" s="3" customFormat="1" ht="15.6" x14ac:dyDescent="0.25">
      <c r="E1" s="455"/>
      <c r="F1" s="456"/>
      <c r="G1" s="450" t="str">
        <f>REPROGRAMAÇÃO!G1</f>
        <v xml:space="preserve">PLANILHA DE 1ª REPROGRAMAÇÃO </v>
      </c>
      <c r="H1" s="451"/>
      <c r="I1" s="451"/>
      <c r="J1" s="451"/>
      <c r="K1" s="451"/>
      <c r="L1" s="451"/>
      <c r="M1" s="451"/>
      <c r="N1" s="452"/>
      <c r="O1" s="453" t="s">
        <v>21</v>
      </c>
      <c r="P1" s="454"/>
      <c r="Q1" s="454"/>
      <c r="R1" s="454"/>
      <c r="S1" s="58" t="s">
        <v>22</v>
      </c>
      <c r="T1" s="123">
        <f ca="1">TODAY()</f>
        <v>44998</v>
      </c>
    </row>
    <row r="2" spans="5:20" s="3" customFormat="1" ht="30.75" customHeight="1" x14ac:dyDescent="0.25">
      <c r="E2" s="457"/>
      <c r="F2" s="458"/>
      <c r="G2" s="464" t="s">
        <v>1</v>
      </c>
      <c r="H2" s="465"/>
      <c r="I2" s="465"/>
      <c r="J2" s="465"/>
      <c r="K2" s="465"/>
      <c r="L2" s="465"/>
      <c r="M2" s="465"/>
      <c r="N2" s="466"/>
      <c r="O2" s="440" t="s">
        <v>114</v>
      </c>
      <c r="P2" s="441"/>
      <c r="Q2" s="441"/>
      <c r="R2" s="441"/>
      <c r="S2" s="441"/>
      <c r="T2" s="441"/>
    </row>
    <row r="3" spans="5:20" s="3" customFormat="1" ht="15.6" x14ac:dyDescent="0.25">
      <c r="E3" s="457"/>
      <c r="F3" s="458"/>
      <c r="G3" s="464" t="s">
        <v>23</v>
      </c>
      <c r="H3" s="465"/>
      <c r="I3" s="465"/>
      <c r="J3" s="465"/>
      <c r="K3" s="465"/>
      <c r="L3" s="465"/>
      <c r="M3" s="465"/>
      <c r="N3" s="466"/>
      <c r="O3" s="467" t="s">
        <v>50</v>
      </c>
      <c r="P3" s="468"/>
      <c r="Q3" s="468"/>
      <c r="R3" s="468"/>
      <c r="S3" s="59" t="s">
        <v>51</v>
      </c>
    </row>
    <row r="4" spans="5:20" s="3" customFormat="1" x14ac:dyDescent="0.25">
      <c r="E4" s="459"/>
      <c r="F4" s="460"/>
      <c r="G4" s="461" t="s">
        <v>24</v>
      </c>
      <c r="H4" s="462"/>
      <c r="I4" s="462"/>
      <c r="J4" s="462"/>
      <c r="K4" s="462"/>
      <c r="L4" s="462"/>
      <c r="M4" s="462"/>
      <c r="N4" s="463"/>
      <c r="O4" s="443" t="str">
        <f>REPROGRAMAÇÃO!J6</f>
        <v>SINAPI 03/2022 - SEDOP 02/2022 - DESONERADO</v>
      </c>
      <c r="P4" s="444"/>
      <c r="Q4" s="444"/>
      <c r="R4" s="444"/>
      <c r="S4" s="444"/>
      <c r="T4" s="444"/>
    </row>
    <row r="5" spans="5:20" s="3" customFormat="1" x14ac:dyDescent="0.25">
      <c r="E5" s="447" t="s">
        <v>31</v>
      </c>
      <c r="F5" s="448"/>
      <c r="G5" s="448"/>
      <c r="H5" s="448"/>
      <c r="I5" s="449" t="s">
        <v>56</v>
      </c>
      <c r="J5" s="449"/>
      <c r="K5" s="449"/>
      <c r="L5" s="449"/>
      <c r="M5" s="449"/>
      <c r="N5" s="449"/>
      <c r="O5" s="449"/>
      <c r="P5" s="442" t="s">
        <v>57</v>
      </c>
      <c r="Q5" s="442"/>
      <c r="R5" s="442"/>
      <c r="S5" s="442"/>
      <c r="T5" s="442"/>
    </row>
    <row r="6" spans="5:20" s="1" customFormat="1" ht="23.4" x14ac:dyDescent="0.45">
      <c r="E6" s="445" t="s">
        <v>68</v>
      </c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</row>
    <row r="7" spans="5:20" customFormat="1" ht="20.100000000000001" customHeight="1" x14ac:dyDescent="0.3">
      <c r="E7" s="143">
        <v>1</v>
      </c>
      <c r="F7" s="144" t="s">
        <v>117</v>
      </c>
      <c r="G7" s="145"/>
      <c r="H7" s="145"/>
      <c r="I7" s="145"/>
      <c r="J7" s="145"/>
      <c r="K7" s="145"/>
      <c r="L7" s="146"/>
      <c r="M7" s="146"/>
      <c r="N7" s="146"/>
      <c r="O7" s="146"/>
      <c r="P7" s="146"/>
      <c r="Q7" s="146"/>
      <c r="R7" s="147"/>
      <c r="S7" s="147"/>
      <c r="T7" s="148"/>
    </row>
    <row r="8" spans="5:20" customFormat="1" ht="5.0999999999999996" customHeight="1" x14ac:dyDescent="0.3">
      <c r="E8" s="149"/>
      <c r="F8" s="150"/>
      <c r="G8" s="151"/>
      <c r="H8" s="150"/>
      <c r="I8" s="150"/>
      <c r="J8" s="152"/>
      <c r="K8" s="152"/>
      <c r="L8" s="153"/>
      <c r="M8" s="150"/>
      <c r="N8" s="154"/>
      <c r="O8" s="154"/>
      <c r="P8" s="154"/>
      <c r="Q8" s="120"/>
      <c r="R8" s="155"/>
      <c r="S8" s="153"/>
      <c r="T8" s="156"/>
    </row>
    <row r="9" spans="5:20" customFormat="1" ht="18" customHeight="1" x14ac:dyDescent="0.3">
      <c r="E9" s="157" t="s">
        <v>11</v>
      </c>
      <c r="F9" s="158" t="s">
        <v>419</v>
      </c>
      <c r="G9" s="159"/>
      <c r="H9" s="159"/>
      <c r="I9" s="160"/>
      <c r="J9" s="160"/>
      <c r="K9" s="160"/>
      <c r="L9" s="160"/>
      <c r="M9" s="160"/>
      <c r="N9" s="160"/>
      <c r="O9" s="160"/>
      <c r="P9" s="160"/>
      <c r="Q9" s="160"/>
      <c r="R9" s="161"/>
      <c r="S9" s="161"/>
      <c r="T9" s="162"/>
    </row>
    <row r="10" spans="5:20" customFormat="1" ht="5.0999999999999996" customHeight="1" x14ac:dyDescent="0.3">
      <c r="E10" s="164"/>
      <c r="F10" s="116"/>
      <c r="G10" s="117"/>
      <c r="H10" s="116"/>
      <c r="I10" s="116"/>
      <c r="J10" s="118"/>
      <c r="K10" s="118"/>
      <c r="L10" s="119"/>
      <c r="M10" s="116"/>
      <c r="N10" s="165"/>
      <c r="O10" s="165"/>
      <c r="P10" s="165"/>
      <c r="Q10" s="163"/>
      <c r="R10" s="166"/>
      <c r="S10" s="119"/>
      <c r="T10" s="167"/>
    </row>
    <row r="11" spans="5:20" customFormat="1" ht="30.9" customHeight="1" x14ac:dyDescent="0.3">
      <c r="E11" s="113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68" t="s">
        <v>283</v>
      </c>
      <c r="R11" s="182"/>
      <c r="S11" s="183" t="s">
        <v>36</v>
      </c>
      <c r="T11" s="184">
        <f>SUBTOTAL(9,T12:T12)</f>
        <v>1</v>
      </c>
    </row>
    <row r="12" spans="5:20" customFormat="1" ht="18" customHeight="1" x14ac:dyDescent="0.3">
      <c r="E12" s="185"/>
      <c r="F12" s="109"/>
      <c r="G12" s="110"/>
      <c r="H12" s="109"/>
      <c r="I12" s="109"/>
      <c r="J12" s="108"/>
      <c r="K12" s="108"/>
      <c r="L12" s="108"/>
      <c r="M12" s="108"/>
      <c r="N12" s="108"/>
      <c r="O12" s="108"/>
      <c r="P12" s="108"/>
      <c r="Q12" s="186">
        <v>1</v>
      </c>
      <c r="R12" s="169"/>
      <c r="S12" s="169"/>
      <c r="T12" s="187">
        <f>Q12</f>
        <v>1</v>
      </c>
    </row>
    <row r="13" spans="5:20" customFormat="1" ht="3.9" customHeight="1" x14ac:dyDescent="0.3">
      <c r="E13" s="115"/>
      <c r="F13" s="116"/>
      <c r="G13" s="117"/>
      <c r="H13" s="116"/>
      <c r="I13" s="116"/>
      <c r="J13" s="118"/>
      <c r="K13" s="118"/>
      <c r="L13" s="119"/>
      <c r="M13" s="175"/>
      <c r="N13" s="175"/>
      <c r="O13" s="175"/>
      <c r="P13" s="176"/>
      <c r="Q13" s="163"/>
      <c r="R13" s="163"/>
      <c r="S13" s="163"/>
      <c r="T13" s="177"/>
    </row>
    <row r="14" spans="5:20" customFormat="1" ht="20.100000000000001" customHeight="1" x14ac:dyDescent="0.3">
      <c r="E14" s="143">
        <v>2</v>
      </c>
      <c r="F14" s="144" t="s">
        <v>119</v>
      </c>
      <c r="G14" s="145"/>
      <c r="H14" s="145"/>
      <c r="I14" s="145"/>
      <c r="J14" s="145"/>
      <c r="K14" s="145"/>
      <c r="L14" s="146"/>
      <c r="M14" s="146"/>
      <c r="N14" s="146"/>
      <c r="O14" s="146"/>
      <c r="P14" s="146"/>
      <c r="Q14" s="146"/>
      <c r="R14" s="147"/>
      <c r="S14" s="147"/>
      <c r="T14" s="148"/>
    </row>
    <row r="15" spans="5:20" customFormat="1" ht="5.0999999999999996" customHeight="1" x14ac:dyDescent="0.3">
      <c r="E15" s="149"/>
      <c r="F15" s="150"/>
      <c r="G15" s="151"/>
      <c r="H15" s="150"/>
      <c r="I15" s="150"/>
      <c r="J15" s="152"/>
      <c r="K15" s="152"/>
      <c r="L15" s="153"/>
      <c r="M15" s="150"/>
      <c r="N15" s="154"/>
      <c r="O15" s="154"/>
      <c r="P15" s="154"/>
      <c r="Q15" s="120"/>
      <c r="R15" s="155"/>
      <c r="S15" s="153"/>
      <c r="T15" s="156"/>
    </row>
    <row r="16" spans="5:20" customFormat="1" ht="18" customHeight="1" x14ac:dyDescent="0.3">
      <c r="E16" s="157" t="s">
        <v>74</v>
      </c>
      <c r="F16" s="158" t="s">
        <v>420</v>
      </c>
      <c r="G16" s="159"/>
      <c r="H16" s="159"/>
      <c r="I16" s="160"/>
      <c r="J16" s="160"/>
      <c r="K16" s="160"/>
      <c r="L16" s="160"/>
      <c r="M16" s="160"/>
      <c r="N16" s="160"/>
      <c r="O16" s="160"/>
      <c r="P16" s="160"/>
      <c r="Q16" s="160"/>
      <c r="R16" s="161"/>
      <c r="S16" s="161"/>
      <c r="T16" s="162"/>
    </row>
    <row r="17" spans="5:20" customFormat="1" ht="5.0999999999999996" customHeight="1" x14ac:dyDescent="0.3">
      <c r="E17" s="164"/>
      <c r="F17" s="116"/>
      <c r="G17" s="117"/>
      <c r="H17" s="116"/>
      <c r="I17" s="116"/>
      <c r="J17" s="118"/>
      <c r="K17" s="118"/>
      <c r="L17" s="119"/>
      <c r="M17" s="116"/>
      <c r="N17" s="165"/>
      <c r="O17" s="165"/>
      <c r="P17" s="165"/>
      <c r="Q17" s="163"/>
      <c r="R17" s="166"/>
      <c r="S17" s="119"/>
      <c r="T17" s="167"/>
    </row>
    <row r="18" spans="5:20" customFormat="1" ht="30.9" customHeight="1" x14ac:dyDescent="0.3">
      <c r="E18" s="113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68" t="s">
        <v>283</v>
      </c>
      <c r="R18" s="182"/>
      <c r="S18" s="183" t="s">
        <v>36</v>
      </c>
      <c r="T18" s="184">
        <f>SUBTOTAL(9,T19:T19)</f>
        <v>1</v>
      </c>
    </row>
    <row r="19" spans="5:20" customFormat="1" ht="18" customHeight="1" x14ac:dyDescent="0.3">
      <c r="E19" s="185"/>
      <c r="F19" s="109"/>
      <c r="G19" s="110"/>
      <c r="H19" s="109"/>
      <c r="I19" s="109"/>
      <c r="J19" s="108"/>
      <c r="K19" s="108"/>
      <c r="L19" s="108"/>
      <c r="M19" s="108"/>
      <c r="N19" s="108"/>
      <c r="O19" s="108"/>
      <c r="P19" s="108"/>
      <c r="Q19" s="186">
        <v>1</v>
      </c>
      <c r="R19" s="169"/>
      <c r="S19" s="169"/>
      <c r="T19" s="187">
        <f>Q19</f>
        <v>1</v>
      </c>
    </row>
    <row r="20" spans="5:20" customFormat="1" ht="3.9" customHeight="1" x14ac:dyDescent="0.3">
      <c r="E20" s="115"/>
      <c r="F20" s="116"/>
      <c r="G20" s="117"/>
      <c r="H20" s="116"/>
      <c r="I20" s="116"/>
      <c r="J20" s="118"/>
      <c r="K20" s="118"/>
      <c r="L20" s="119"/>
      <c r="M20" s="175"/>
      <c r="N20" s="175"/>
      <c r="O20" s="175"/>
      <c r="P20" s="176"/>
      <c r="Q20" s="163"/>
      <c r="R20" s="163"/>
      <c r="S20" s="163"/>
      <c r="T20" s="177"/>
    </row>
    <row r="21" spans="5:20" customFormat="1" ht="20.100000000000001" customHeight="1" x14ac:dyDescent="0.3">
      <c r="E21" s="143">
        <v>3</v>
      </c>
      <c r="F21" s="144" t="s">
        <v>3</v>
      </c>
      <c r="G21" s="145"/>
      <c r="H21" s="145"/>
      <c r="I21" s="145"/>
      <c r="J21" s="145"/>
      <c r="K21" s="145"/>
      <c r="L21" s="146"/>
      <c r="M21" s="146"/>
      <c r="N21" s="146"/>
      <c r="O21" s="146"/>
      <c r="P21" s="146"/>
      <c r="Q21" s="146"/>
      <c r="R21" s="147"/>
      <c r="S21" s="147"/>
      <c r="T21" s="148"/>
    </row>
    <row r="22" spans="5:20" customFormat="1" ht="5.0999999999999996" customHeight="1" x14ac:dyDescent="0.3">
      <c r="E22" s="149"/>
      <c r="F22" s="150"/>
      <c r="G22" s="151"/>
      <c r="H22" s="150"/>
      <c r="I22" s="150"/>
      <c r="J22" s="152"/>
      <c r="K22" s="152"/>
      <c r="L22" s="153"/>
      <c r="M22" s="150"/>
      <c r="N22" s="154"/>
      <c r="O22" s="154"/>
      <c r="P22" s="154"/>
      <c r="Q22" s="120"/>
      <c r="R22" s="155"/>
      <c r="S22" s="153"/>
      <c r="T22" s="156"/>
    </row>
    <row r="23" spans="5:20" customFormat="1" ht="18" customHeight="1" x14ac:dyDescent="0.3">
      <c r="E23" s="157" t="s">
        <v>76</v>
      </c>
      <c r="F23" s="158" t="s">
        <v>273</v>
      </c>
      <c r="G23" s="159"/>
      <c r="H23" s="159"/>
      <c r="I23" s="160"/>
      <c r="J23" s="160"/>
      <c r="K23" s="160"/>
      <c r="L23" s="160"/>
      <c r="M23" s="160"/>
      <c r="N23" s="160"/>
      <c r="O23" s="160"/>
      <c r="P23" s="160"/>
      <c r="Q23" s="160"/>
      <c r="R23" s="161"/>
      <c r="S23" s="161"/>
      <c r="T23" s="162"/>
    </row>
    <row r="24" spans="5:20" customFormat="1" ht="5.0999999999999996" customHeight="1" x14ac:dyDescent="0.3">
      <c r="E24" s="164"/>
      <c r="F24" s="116"/>
      <c r="G24" s="117"/>
      <c r="H24" s="116"/>
      <c r="I24" s="116"/>
      <c r="J24" s="118"/>
      <c r="K24" s="118"/>
      <c r="L24" s="119"/>
      <c r="M24" s="116"/>
      <c r="N24" s="165"/>
      <c r="O24" s="165"/>
      <c r="P24" s="165"/>
      <c r="Q24" s="163"/>
      <c r="R24" s="166"/>
      <c r="S24" s="119"/>
      <c r="T24" s="167"/>
    </row>
    <row r="25" spans="5:20" customFormat="1" ht="30" customHeight="1" x14ac:dyDescent="0.3">
      <c r="E25" s="113" t="s">
        <v>274</v>
      </c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68" t="s">
        <v>275</v>
      </c>
      <c r="Q25" s="168" t="s">
        <v>276</v>
      </c>
      <c r="R25" s="169"/>
      <c r="S25" s="170" t="s">
        <v>36</v>
      </c>
      <c r="T25" s="171">
        <f>SUBTOTAL(9,T26)</f>
        <v>3</v>
      </c>
    </row>
    <row r="26" spans="5:20" customFormat="1" ht="27" customHeight="1" x14ac:dyDescent="0.3">
      <c r="E26" s="172" t="s">
        <v>277</v>
      </c>
      <c r="F26" s="109"/>
      <c r="G26" s="110"/>
      <c r="H26" s="109"/>
      <c r="I26" s="109"/>
      <c r="J26" s="108"/>
      <c r="K26" s="108"/>
      <c r="L26" s="111"/>
      <c r="M26" s="109"/>
      <c r="N26" s="109"/>
      <c r="O26" s="109"/>
      <c r="P26" s="173">
        <v>1.5</v>
      </c>
      <c r="Q26" s="173">
        <v>2</v>
      </c>
      <c r="R26" s="169"/>
      <c r="S26" s="170"/>
      <c r="T26" s="174">
        <f>P26*Q26</f>
        <v>3</v>
      </c>
    </row>
    <row r="27" spans="5:20" customFormat="1" ht="3.9" customHeight="1" x14ac:dyDescent="0.3">
      <c r="E27" s="115"/>
      <c r="F27" s="116"/>
      <c r="G27" s="117"/>
      <c r="H27" s="116"/>
      <c r="I27" s="116"/>
      <c r="J27" s="118"/>
      <c r="K27" s="118"/>
      <c r="L27" s="119"/>
      <c r="M27" s="175"/>
      <c r="N27" s="175"/>
      <c r="O27" s="175"/>
      <c r="P27" s="176"/>
      <c r="Q27" s="163"/>
      <c r="R27" s="163"/>
      <c r="S27" s="163"/>
      <c r="T27" s="177"/>
    </row>
    <row r="28" spans="5:20" customFormat="1" ht="18" customHeight="1" x14ac:dyDescent="0.3">
      <c r="E28" s="157" t="s">
        <v>77</v>
      </c>
      <c r="F28" s="158" t="s">
        <v>278</v>
      </c>
      <c r="G28" s="159"/>
      <c r="H28" s="159"/>
      <c r="I28" s="160"/>
      <c r="J28" s="160"/>
      <c r="K28" s="160"/>
      <c r="L28" s="160"/>
      <c r="M28" s="160"/>
      <c r="N28" s="160"/>
      <c r="O28" s="160"/>
      <c r="P28" s="160"/>
      <c r="Q28" s="160"/>
      <c r="R28" s="161"/>
      <c r="S28" s="161"/>
      <c r="T28" s="162"/>
    </row>
    <row r="29" spans="5:20" customFormat="1" ht="5.0999999999999996" customHeight="1" x14ac:dyDescent="0.3">
      <c r="E29" s="164"/>
      <c r="F29" s="116"/>
      <c r="G29" s="117"/>
      <c r="H29" s="116"/>
      <c r="I29" s="116"/>
      <c r="J29" s="118"/>
      <c r="K29" s="118"/>
      <c r="L29" s="119"/>
      <c r="M29" s="116"/>
      <c r="N29" s="165"/>
      <c r="O29" s="165"/>
      <c r="P29" s="165"/>
      <c r="Q29" s="163"/>
      <c r="R29" s="166"/>
      <c r="S29" s="119"/>
      <c r="T29" s="167"/>
    </row>
    <row r="30" spans="5:20" customFormat="1" ht="30" customHeight="1" x14ac:dyDescent="0.3">
      <c r="E30" s="113" t="s">
        <v>279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68" t="s">
        <v>280</v>
      </c>
      <c r="R30" s="169"/>
      <c r="S30" s="170" t="s">
        <v>36</v>
      </c>
      <c r="T30" s="171">
        <f>SUBTOTAL(9,T31:T31)</f>
        <v>3226.4</v>
      </c>
    </row>
    <row r="31" spans="5:20" customFormat="1" ht="27" customHeight="1" x14ac:dyDescent="0.3">
      <c r="E31" s="172" t="s">
        <v>281</v>
      </c>
      <c r="F31" s="109"/>
      <c r="G31" s="110"/>
      <c r="H31" s="109"/>
      <c r="I31" s="109"/>
      <c r="J31" s="108"/>
      <c r="K31" s="108"/>
      <c r="L31" s="111"/>
      <c r="M31" s="109"/>
      <c r="N31" s="109"/>
      <c r="O31" s="109"/>
      <c r="P31" s="109"/>
      <c r="Q31" s="173">
        <v>3226.4</v>
      </c>
      <c r="R31" s="169"/>
      <c r="S31" s="170"/>
      <c r="T31" s="174">
        <f>Q31</f>
        <v>3226.4</v>
      </c>
    </row>
    <row r="32" spans="5:20" customFormat="1" ht="5.0999999999999996" customHeight="1" x14ac:dyDescent="0.3">
      <c r="E32" s="178"/>
      <c r="F32" s="110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79"/>
      <c r="S32" s="179"/>
      <c r="T32" s="180"/>
    </row>
    <row r="33" spans="5:20" customFormat="1" ht="18" customHeight="1" x14ac:dyDescent="0.3">
      <c r="E33" s="157" t="s">
        <v>79</v>
      </c>
      <c r="F33" s="158" t="s">
        <v>282</v>
      </c>
      <c r="G33" s="159"/>
      <c r="H33" s="159"/>
      <c r="I33" s="160"/>
      <c r="J33" s="160"/>
      <c r="K33" s="160"/>
      <c r="L33" s="160"/>
      <c r="M33" s="160"/>
      <c r="N33" s="160"/>
      <c r="O33" s="160"/>
      <c r="P33" s="160"/>
      <c r="Q33" s="160"/>
      <c r="R33" s="161"/>
      <c r="S33" s="161"/>
      <c r="T33" s="162"/>
    </row>
    <row r="34" spans="5:20" customFormat="1" ht="5.0999999999999996" customHeight="1" x14ac:dyDescent="0.3">
      <c r="E34" s="115"/>
      <c r="F34" s="116"/>
      <c r="G34" s="117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81"/>
    </row>
    <row r="35" spans="5:20" customFormat="1" ht="30.9" customHeight="1" x14ac:dyDescent="0.3">
      <c r="E35" s="113" t="s">
        <v>279</v>
      </c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68" t="s">
        <v>283</v>
      </c>
      <c r="R35" s="182"/>
      <c r="S35" s="183" t="s">
        <v>36</v>
      </c>
      <c r="T35" s="184">
        <f>SUBTOTAL(9,T36:T36)</f>
        <v>1</v>
      </c>
    </row>
    <row r="36" spans="5:20" customFormat="1" ht="18" customHeight="1" x14ac:dyDescent="0.3">
      <c r="E36" s="185" t="s">
        <v>284</v>
      </c>
      <c r="F36" s="109"/>
      <c r="G36" s="110"/>
      <c r="H36" s="109"/>
      <c r="I36" s="109"/>
      <c r="J36" s="108"/>
      <c r="K36" s="108"/>
      <c r="L36" s="108"/>
      <c r="M36" s="108"/>
      <c r="N36" s="108"/>
      <c r="O36" s="108"/>
      <c r="P36" s="108"/>
      <c r="Q36" s="186">
        <v>1</v>
      </c>
      <c r="R36" s="169"/>
      <c r="S36" s="169"/>
      <c r="T36" s="187">
        <f>Q36</f>
        <v>1</v>
      </c>
    </row>
    <row r="37" spans="5:20" customFormat="1" ht="5.0999999999999996" customHeight="1" x14ac:dyDescent="0.3">
      <c r="E37" s="164"/>
      <c r="F37" s="116"/>
      <c r="G37" s="117"/>
      <c r="H37" s="116"/>
      <c r="I37" s="116"/>
      <c r="J37" s="118"/>
      <c r="K37" s="118"/>
      <c r="L37" s="119"/>
      <c r="M37" s="116"/>
      <c r="N37" s="165"/>
      <c r="O37" s="165"/>
      <c r="P37" s="165"/>
      <c r="Q37" s="163"/>
      <c r="R37" s="166"/>
      <c r="S37" s="119"/>
      <c r="T37" s="167"/>
    </row>
    <row r="38" spans="5:20" customFormat="1" ht="18" customHeight="1" x14ac:dyDescent="0.3">
      <c r="E38" s="157" t="s">
        <v>80</v>
      </c>
      <c r="F38" s="158" t="s">
        <v>285</v>
      </c>
      <c r="G38" s="159"/>
      <c r="H38" s="159"/>
      <c r="I38" s="160"/>
      <c r="J38" s="160"/>
      <c r="K38" s="160"/>
      <c r="L38" s="160"/>
      <c r="M38" s="160"/>
      <c r="N38" s="160"/>
      <c r="O38" s="160"/>
      <c r="P38" s="160"/>
      <c r="Q38" s="160"/>
      <c r="R38" s="161"/>
      <c r="S38" s="161"/>
      <c r="T38" s="162"/>
    </row>
    <row r="39" spans="5:20" customFormat="1" ht="5.0999999999999996" customHeight="1" x14ac:dyDescent="0.3">
      <c r="E39" s="115"/>
      <c r="F39" s="116"/>
      <c r="G39" s="117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81"/>
    </row>
    <row r="40" spans="5:20" customFormat="1" ht="30.9" customHeight="1" x14ac:dyDescent="0.3">
      <c r="E40" s="113" t="s">
        <v>279</v>
      </c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68" t="s">
        <v>280</v>
      </c>
      <c r="R40" s="169"/>
      <c r="S40" s="170" t="s">
        <v>36</v>
      </c>
      <c r="T40" s="296">
        <f>SUBTOTAL(9,T41:T41)</f>
        <v>22.07</v>
      </c>
    </row>
    <row r="41" spans="5:20" customFormat="1" ht="18" customHeight="1" x14ac:dyDescent="0.3">
      <c r="E41" s="185" t="s">
        <v>286</v>
      </c>
      <c r="F41" s="109"/>
      <c r="G41" s="110"/>
      <c r="H41" s="109"/>
      <c r="I41" s="109"/>
      <c r="J41" s="108"/>
      <c r="K41" s="108"/>
      <c r="L41" s="108"/>
      <c r="M41" s="108"/>
      <c r="N41" s="108"/>
      <c r="O41" s="108"/>
      <c r="P41" s="108"/>
      <c r="Q41" s="173">
        <v>22.07</v>
      </c>
      <c r="R41" s="169"/>
      <c r="S41" s="170"/>
      <c r="T41" s="297">
        <f>Q41</f>
        <v>22.07</v>
      </c>
    </row>
    <row r="42" spans="5:20" customFormat="1" ht="5.0999999999999996" customHeight="1" x14ac:dyDescent="0.3">
      <c r="E42" s="164"/>
      <c r="F42" s="116"/>
      <c r="G42" s="117"/>
      <c r="H42" s="116"/>
      <c r="I42" s="116"/>
      <c r="J42" s="118"/>
      <c r="K42" s="118"/>
      <c r="L42" s="119"/>
      <c r="M42" s="116"/>
      <c r="N42" s="165"/>
      <c r="O42" s="165"/>
      <c r="P42" s="165"/>
      <c r="Q42" s="163"/>
      <c r="R42" s="166"/>
      <c r="S42" s="119"/>
      <c r="T42" s="167"/>
    </row>
    <row r="43" spans="5:20" customFormat="1" ht="20.100000000000001" customHeight="1" x14ac:dyDescent="0.3">
      <c r="E43" s="188">
        <v>4</v>
      </c>
      <c r="F43" s="189" t="s">
        <v>126</v>
      </c>
      <c r="G43" s="190"/>
      <c r="H43" s="190"/>
      <c r="I43" s="190"/>
      <c r="J43" s="190"/>
      <c r="K43" s="190"/>
      <c r="L43" s="191"/>
      <c r="M43" s="191"/>
      <c r="N43" s="191"/>
      <c r="O43" s="191"/>
      <c r="P43" s="191"/>
      <c r="Q43" s="191"/>
      <c r="R43" s="192"/>
      <c r="S43" s="192"/>
      <c r="T43" s="193"/>
    </row>
    <row r="44" spans="5:20" customFormat="1" ht="4.95" customHeight="1" x14ac:dyDescent="0.3">
      <c r="E44" s="194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95"/>
    </row>
    <row r="45" spans="5:20" customFormat="1" ht="18" customHeight="1" x14ac:dyDescent="0.3">
      <c r="E45" s="157" t="s">
        <v>83</v>
      </c>
      <c r="F45" s="158" t="s">
        <v>52</v>
      </c>
      <c r="G45" s="159"/>
      <c r="H45" s="159"/>
      <c r="I45" s="160"/>
      <c r="J45" s="160"/>
      <c r="K45" s="160"/>
      <c r="L45" s="160"/>
      <c r="M45" s="160"/>
      <c r="N45" s="160"/>
      <c r="O45" s="160"/>
      <c r="P45" s="160"/>
      <c r="Q45" s="160"/>
      <c r="R45" s="161"/>
      <c r="S45" s="161"/>
      <c r="T45" s="162"/>
    </row>
    <row r="46" spans="5:20" customFormat="1" ht="4.95" customHeight="1" x14ac:dyDescent="0.3">
      <c r="E46" s="194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95"/>
    </row>
    <row r="47" spans="5:20" customFormat="1" ht="21.9" customHeight="1" x14ac:dyDescent="0.3">
      <c r="E47" s="196" t="s">
        <v>287</v>
      </c>
      <c r="F47" s="197" t="s">
        <v>288</v>
      </c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9"/>
      <c r="S47" s="199"/>
      <c r="T47" s="200"/>
    </row>
    <row r="48" spans="5:20" customFormat="1" ht="40.200000000000003" customHeight="1" x14ac:dyDescent="0.3">
      <c r="E48" s="113" t="s">
        <v>274</v>
      </c>
      <c r="F48" s="109"/>
      <c r="G48" s="110"/>
      <c r="H48" s="109"/>
      <c r="I48" s="109"/>
      <c r="J48" s="109"/>
      <c r="K48" s="109"/>
      <c r="L48" s="109"/>
      <c r="M48" s="109"/>
      <c r="N48" s="109"/>
      <c r="O48" s="201" t="s">
        <v>289</v>
      </c>
      <c r="P48" s="201" t="s">
        <v>290</v>
      </c>
      <c r="Q48" s="201" t="s">
        <v>291</v>
      </c>
      <c r="R48" s="182"/>
      <c r="S48" s="170" t="s">
        <v>36</v>
      </c>
      <c r="T48" s="202">
        <f>SUBTOTAL(9,T49:T49)</f>
        <v>34.436</v>
      </c>
    </row>
    <row r="49" spans="5:20" customFormat="1" ht="18" customHeight="1" x14ac:dyDescent="0.3">
      <c r="E49" s="185" t="s">
        <v>292</v>
      </c>
      <c r="F49" s="112"/>
      <c r="G49" s="110"/>
      <c r="H49" s="109"/>
      <c r="I49" s="109"/>
      <c r="J49" s="109"/>
      <c r="K49" s="109"/>
      <c r="L49" s="109"/>
      <c r="M49" s="109"/>
      <c r="N49" s="109"/>
      <c r="O49" s="173">
        <v>430.45</v>
      </c>
      <c r="P49" s="173">
        <v>0.4</v>
      </c>
      <c r="Q49" s="203">
        <v>0.2</v>
      </c>
      <c r="R49" s="182"/>
      <c r="S49" s="182"/>
      <c r="T49" s="204">
        <f>O49*P49*Q49</f>
        <v>34.436</v>
      </c>
    </row>
    <row r="50" spans="5:20" customFormat="1" ht="6" customHeight="1" x14ac:dyDescent="0.3">
      <c r="E50" s="205"/>
      <c r="F50" s="206"/>
      <c r="G50" s="206"/>
      <c r="H50" s="207"/>
      <c r="I50" s="207"/>
      <c r="J50" s="208"/>
      <c r="K50" s="208"/>
      <c r="L50" s="208"/>
      <c r="M50" s="208"/>
      <c r="N50" s="208"/>
      <c r="O50" s="208"/>
      <c r="P50" s="208"/>
      <c r="Q50" s="208"/>
      <c r="R50" s="208"/>
      <c r="S50" s="209"/>
      <c r="T50" s="210"/>
    </row>
    <row r="51" spans="5:20" customFormat="1" ht="21.9" customHeight="1" x14ac:dyDescent="0.3">
      <c r="E51" s="196" t="s">
        <v>442</v>
      </c>
      <c r="F51" s="197" t="s">
        <v>134</v>
      </c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9"/>
      <c r="S51" s="199"/>
      <c r="T51" s="200"/>
    </row>
    <row r="52" spans="5:20" customFormat="1" ht="40.200000000000003" customHeight="1" x14ac:dyDescent="0.3">
      <c r="E52" s="113" t="s">
        <v>274</v>
      </c>
      <c r="F52" s="109"/>
      <c r="G52" s="110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82"/>
      <c r="S52" s="170" t="s">
        <v>36</v>
      </c>
      <c r="T52" s="202">
        <f>SUBTOTAL(9,T53:T53)</f>
        <v>14.17</v>
      </c>
    </row>
    <row r="53" spans="5:20" customFormat="1" ht="18" customHeight="1" x14ac:dyDescent="0.3">
      <c r="E53" s="185" t="s">
        <v>443</v>
      </c>
      <c r="F53" s="112"/>
      <c r="G53" s="110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82"/>
      <c r="S53" s="182"/>
      <c r="T53" s="204">
        <v>14.17</v>
      </c>
    </row>
    <row r="54" spans="5:20" customFormat="1" ht="6" customHeight="1" x14ac:dyDescent="0.3">
      <c r="E54" s="205"/>
      <c r="F54" s="206"/>
      <c r="G54" s="206"/>
      <c r="H54" s="207"/>
      <c r="I54" s="207"/>
      <c r="J54" s="208"/>
      <c r="K54" s="208"/>
      <c r="L54" s="208"/>
      <c r="M54" s="208"/>
      <c r="N54" s="208"/>
      <c r="O54" s="208"/>
      <c r="P54" s="208"/>
      <c r="Q54" s="208"/>
      <c r="R54" s="208"/>
      <c r="S54" s="209"/>
      <c r="T54" s="210"/>
    </row>
    <row r="55" spans="5:20" customFormat="1" ht="18.899999999999999" customHeight="1" x14ac:dyDescent="0.3">
      <c r="E55" s="211" t="s">
        <v>84</v>
      </c>
      <c r="F55" s="212" t="s">
        <v>131</v>
      </c>
      <c r="G55" s="213"/>
      <c r="H55" s="213"/>
      <c r="I55" s="214"/>
      <c r="J55" s="214"/>
      <c r="K55" s="214"/>
      <c r="L55" s="214"/>
      <c r="M55" s="214"/>
      <c r="N55" s="214"/>
      <c r="O55" s="214"/>
      <c r="P55" s="214"/>
      <c r="Q55" s="214"/>
      <c r="R55" s="215"/>
      <c r="S55" s="215"/>
      <c r="T55" s="216"/>
    </row>
    <row r="56" spans="5:20" customFormat="1" ht="3.9" customHeight="1" x14ac:dyDescent="0.3">
      <c r="E56" s="194"/>
      <c r="F56" s="116"/>
      <c r="G56" s="117"/>
      <c r="H56" s="116"/>
      <c r="I56" s="116"/>
      <c r="J56" s="118"/>
      <c r="K56" s="118"/>
      <c r="L56" s="119"/>
      <c r="M56" s="116"/>
      <c r="N56" s="165"/>
      <c r="O56" s="116"/>
      <c r="P56" s="217"/>
      <c r="Q56" s="217"/>
      <c r="R56" s="218"/>
      <c r="S56" s="218"/>
      <c r="T56" s="219"/>
    </row>
    <row r="57" spans="5:20" customFormat="1" ht="21.9" customHeight="1" x14ac:dyDescent="0.3">
      <c r="E57" s="196" t="s">
        <v>293</v>
      </c>
      <c r="F57" s="197" t="s">
        <v>445</v>
      </c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9"/>
      <c r="S57" s="199"/>
      <c r="T57" s="200"/>
    </row>
    <row r="58" spans="5:20" customFormat="1" ht="3.9" customHeight="1" x14ac:dyDescent="0.3">
      <c r="E58" s="115"/>
      <c r="F58" s="117"/>
      <c r="G58" s="117"/>
      <c r="H58" s="116"/>
      <c r="I58" s="116"/>
      <c r="J58" s="220"/>
      <c r="K58" s="220"/>
      <c r="L58" s="217"/>
      <c r="M58" s="175"/>
      <c r="N58" s="217"/>
      <c r="O58" s="175"/>
      <c r="P58" s="221"/>
      <c r="Q58" s="222"/>
      <c r="R58" s="218"/>
      <c r="S58" s="218"/>
      <c r="T58" s="219"/>
    </row>
    <row r="59" spans="5:20" customFormat="1" ht="14.4" x14ac:dyDescent="0.3">
      <c r="E59" s="113" t="s">
        <v>279</v>
      </c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434" t="s">
        <v>297</v>
      </c>
      <c r="S59" s="435"/>
      <c r="T59" s="223">
        <f>SUM(T60:T60)</f>
        <v>52.68</v>
      </c>
    </row>
    <row r="60" spans="5:20" customFormat="1" ht="17.100000000000001" customHeight="1" x14ac:dyDescent="0.3">
      <c r="E60" s="185" t="s">
        <v>445</v>
      </c>
      <c r="F60" s="109"/>
      <c r="G60" s="110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82"/>
      <c r="S60" s="224"/>
      <c r="T60" s="204">
        <v>52.68</v>
      </c>
    </row>
    <row r="61" spans="5:20" customFormat="1" ht="4.95" customHeight="1" x14ac:dyDescent="0.3">
      <c r="E61" s="115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95"/>
    </row>
    <row r="62" spans="5:20" customFormat="1" ht="21.9" customHeight="1" x14ac:dyDescent="0.3">
      <c r="E62" s="196" t="s">
        <v>293</v>
      </c>
      <c r="F62" s="197" t="s">
        <v>294</v>
      </c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9"/>
      <c r="S62" s="199"/>
      <c r="T62" s="200"/>
    </row>
    <row r="63" spans="5:20" customFormat="1" ht="3.9" customHeight="1" x14ac:dyDescent="0.3">
      <c r="E63" s="115"/>
      <c r="F63" s="117"/>
      <c r="G63" s="117"/>
      <c r="H63" s="116"/>
      <c r="I63" s="116"/>
      <c r="J63" s="220"/>
      <c r="K63" s="220"/>
      <c r="L63" s="217"/>
      <c r="M63" s="175"/>
      <c r="N63" s="217"/>
      <c r="O63" s="175"/>
      <c r="P63" s="221"/>
      <c r="Q63" s="222"/>
      <c r="R63" s="218"/>
      <c r="S63" s="218"/>
      <c r="T63" s="219"/>
    </row>
    <row r="64" spans="5:20" customFormat="1" ht="27.6" x14ac:dyDescent="0.3">
      <c r="E64" s="113" t="s">
        <v>279</v>
      </c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201" t="s">
        <v>295</v>
      </c>
      <c r="Q64" s="201" t="s">
        <v>296</v>
      </c>
      <c r="R64" s="434" t="s">
        <v>297</v>
      </c>
      <c r="S64" s="435"/>
      <c r="T64" s="223">
        <f>SUM(T65:T66)</f>
        <v>1727.8979999999997</v>
      </c>
    </row>
    <row r="65" spans="5:20" customFormat="1" ht="17.100000000000001" customHeight="1" x14ac:dyDescent="0.3">
      <c r="E65" s="185" t="s">
        <v>443</v>
      </c>
      <c r="F65" s="109"/>
      <c r="G65" s="110"/>
      <c r="H65" s="109"/>
      <c r="I65" s="109"/>
      <c r="J65" s="109"/>
      <c r="K65" s="109"/>
      <c r="L65" s="109"/>
      <c r="M65" s="109"/>
      <c r="N65" s="109"/>
      <c r="O65" s="109"/>
      <c r="P65" s="173">
        <v>188.13</v>
      </c>
      <c r="Q65" s="173">
        <v>0.6</v>
      </c>
      <c r="R65" s="182"/>
      <c r="S65" s="224"/>
      <c r="T65" s="204">
        <f>P65*Q65</f>
        <v>112.878</v>
      </c>
    </row>
    <row r="66" spans="5:20" customFormat="1" ht="17.100000000000001" customHeight="1" x14ac:dyDescent="0.3">
      <c r="E66" s="185" t="s">
        <v>444</v>
      </c>
      <c r="F66" s="109"/>
      <c r="G66" s="110"/>
      <c r="H66" s="109"/>
      <c r="I66" s="109"/>
      <c r="J66" s="109"/>
      <c r="K66" s="109"/>
      <c r="L66" s="109"/>
      <c r="M66" s="109"/>
      <c r="N66" s="109"/>
      <c r="O66" s="109"/>
      <c r="P66" s="173">
        <v>2691.7</v>
      </c>
      <c r="Q66" s="173">
        <v>0.6</v>
      </c>
      <c r="R66" s="182"/>
      <c r="S66" s="224"/>
      <c r="T66" s="342">
        <f>P66*Q66</f>
        <v>1615.0199999999998</v>
      </c>
    </row>
    <row r="67" spans="5:20" customFormat="1" ht="4.95" customHeight="1" x14ac:dyDescent="0.3">
      <c r="E67" s="115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95"/>
    </row>
    <row r="68" spans="5:20" customFormat="1" ht="20.100000000000001" customHeight="1" x14ac:dyDescent="0.3">
      <c r="E68" s="188">
        <v>5</v>
      </c>
      <c r="F68" s="189" t="s">
        <v>298</v>
      </c>
      <c r="G68" s="190"/>
      <c r="H68" s="190"/>
      <c r="I68" s="190"/>
      <c r="J68" s="190"/>
      <c r="K68" s="190"/>
      <c r="L68" s="191"/>
      <c r="M68" s="191"/>
      <c r="N68" s="191"/>
      <c r="O68" s="191"/>
      <c r="P68" s="191"/>
      <c r="Q68" s="191"/>
      <c r="R68" s="192"/>
      <c r="S68" s="192"/>
      <c r="T68" s="193"/>
    </row>
    <row r="69" spans="5:20" customFormat="1" ht="4.95" customHeight="1" x14ac:dyDescent="0.3">
      <c r="E69" s="194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95"/>
    </row>
    <row r="70" spans="5:20" customFormat="1" ht="18" customHeight="1" x14ac:dyDescent="0.3">
      <c r="E70" s="211" t="s">
        <v>85</v>
      </c>
      <c r="F70" s="212" t="s">
        <v>299</v>
      </c>
      <c r="G70" s="213"/>
      <c r="H70" s="213"/>
      <c r="I70" s="214"/>
      <c r="J70" s="214"/>
      <c r="K70" s="214"/>
      <c r="L70" s="214"/>
      <c r="M70" s="214"/>
      <c r="N70" s="214"/>
      <c r="O70" s="214"/>
      <c r="P70" s="214"/>
      <c r="Q70" s="214"/>
      <c r="R70" s="215"/>
      <c r="S70" s="215"/>
      <c r="T70" s="216"/>
    </row>
    <row r="71" spans="5:20" customFormat="1" ht="18.899999999999999" customHeight="1" x14ac:dyDescent="0.3">
      <c r="E71" s="194"/>
      <c r="F71" s="116"/>
      <c r="G71" s="116"/>
      <c r="H71" s="116"/>
      <c r="I71" s="116"/>
      <c r="J71" s="116"/>
      <c r="K71" s="116"/>
      <c r="L71" s="116"/>
      <c r="M71" s="116"/>
      <c r="N71" s="165"/>
      <c r="O71" s="116"/>
      <c r="P71" s="116"/>
      <c r="Q71" s="116"/>
      <c r="R71" s="116"/>
      <c r="S71" s="116"/>
      <c r="T71" s="195"/>
    </row>
    <row r="72" spans="5:20" customFormat="1" ht="18.899999999999999" customHeight="1" x14ac:dyDescent="0.3">
      <c r="E72" s="194"/>
      <c r="F72" s="116"/>
      <c r="G72" s="116"/>
      <c r="H72" s="116"/>
      <c r="I72" s="116"/>
      <c r="J72" s="116"/>
      <c r="K72" s="116"/>
      <c r="L72" s="116"/>
      <c r="M72" s="116"/>
      <c r="N72" s="165"/>
      <c r="O72" s="116"/>
      <c r="P72" s="116"/>
      <c r="Q72" s="116"/>
      <c r="R72" s="116"/>
      <c r="S72" s="116"/>
      <c r="T72" s="195"/>
    </row>
    <row r="73" spans="5:20" customFormat="1" ht="18.899999999999999" customHeight="1" x14ac:dyDescent="0.3">
      <c r="E73" s="194"/>
      <c r="F73" s="116"/>
      <c r="G73" s="116"/>
      <c r="H73" s="116"/>
      <c r="I73" s="116"/>
      <c r="J73" s="116"/>
      <c r="K73" s="116"/>
      <c r="L73" s="116"/>
      <c r="M73" s="116"/>
      <c r="N73" s="165"/>
      <c r="O73" s="116"/>
      <c r="P73" s="116"/>
      <c r="Q73" s="116"/>
      <c r="R73" s="116"/>
      <c r="S73" s="116"/>
      <c r="T73" s="195"/>
    </row>
    <row r="74" spans="5:20" customFormat="1" ht="18.899999999999999" customHeight="1" x14ac:dyDescent="0.3">
      <c r="E74" s="194"/>
      <c r="F74" s="116"/>
      <c r="G74" s="116"/>
      <c r="H74" s="116"/>
      <c r="I74" s="116"/>
      <c r="J74" s="116"/>
      <c r="K74" s="116"/>
      <c r="L74" s="116"/>
      <c r="M74" s="116"/>
      <c r="N74" s="165"/>
      <c r="O74" s="116"/>
      <c r="P74" s="116"/>
      <c r="Q74" s="116"/>
      <c r="R74" s="116"/>
      <c r="S74" s="116"/>
      <c r="T74" s="195"/>
    </row>
    <row r="75" spans="5:20" customFormat="1" ht="18.899999999999999" customHeight="1" x14ac:dyDescent="0.3">
      <c r="E75" s="194"/>
      <c r="F75" s="116"/>
      <c r="G75" s="116"/>
      <c r="H75" s="116"/>
      <c r="I75" s="116"/>
      <c r="J75" s="116"/>
      <c r="K75" s="116"/>
      <c r="L75" s="116"/>
      <c r="M75" s="116"/>
      <c r="N75" s="165"/>
      <c r="O75" s="116"/>
      <c r="P75" s="116"/>
      <c r="Q75" s="116"/>
      <c r="R75" s="116"/>
      <c r="S75" s="116"/>
      <c r="T75" s="195"/>
    </row>
    <row r="76" spans="5:20" customFormat="1" ht="18.899999999999999" customHeight="1" x14ac:dyDescent="0.3">
      <c r="E76" s="194"/>
      <c r="F76" s="116"/>
      <c r="G76" s="116"/>
      <c r="H76" s="116"/>
      <c r="I76" s="116"/>
      <c r="J76" s="116"/>
      <c r="K76" s="116"/>
      <c r="L76" s="116"/>
      <c r="M76" s="116"/>
      <c r="N76" s="165"/>
      <c r="O76" s="163"/>
      <c r="P76" s="116"/>
      <c r="Q76" s="116"/>
      <c r="R76" s="116"/>
      <c r="S76" s="116"/>
      <c r="T76" s="195"/>
    </row>
    <row r="77" spans="5:20" customFormat="1" ht="18.899999999999999" customHeight="1" x14ac:dyDescent="0.3">
      <c r="E77" s="194"/>
      <c r="F77" s="116"/>
      <c r="G77" s="116"/>
      <c r="H77" s="116"/>
      <c r="I77" s="116"/>
      <c r="J77" s="116"/>
      <c r="K77" s="116"/>
      <c r="L77" s="116"/>
      <c r="M77" s="116"/>
      <c r="N77" s="165"/>
      <c r="O77" s="163"/>
      <c r="P77" s="116"/>
      <c r="Q77" s="116"/>
      <c r="R77" s="116"/>
      <c r="S77" s="116"/>
      <c r="T77" s="195"/>
    </row>
    <row r="78" spans="5:20" customFormat="1" ht="18.899999999999999" customHeight="1" x14ac:dyDescent="0.3">
      <c r="E78" s="194"/>
      <c r="F78" s="116"/>
      <c r="G78" s="116"/>
      <c r="H78" s="116"/>
      <c r="I78" s="116"/>
      <c r="J78" s="116"/>
      <c r="K78" s="116"/>
      <c r="L78" s="116"/>
      <c r="M78" s="116"/>
      <c r="N78" s="165"/>
      <c r="O78" s="116"/>
      <c r="P78" s="116"/>
      <c r="Q78" s="116"/>
      <c r="R78" s="116"/>
      <c r="S78" s="116"/>
      <c r="T78" s="195"/>
    </row>
    <row r="79" spans="5:20" customFormat="1" ht="18.899999999999999" customHeight="1" x14ac:dyDescent="0.3">
      <c r="E79" s="436" t="s">
        <v>300</v>
      </c>
      <c r="F79" s="437"/>
      <c r="G79" s="437"/>
      <c r="H79" s="437"/>
      <c r="I79" s="437"/>
      <c r="J79" s="437"/>
      <c r="K79" s="437"/>
      <c r="L79" s="438"/>
      <c r="M79" s="116"/>
      <c r="N79" s="165"/>
      <c r="O79" s="116"/>
      <c r="P79" s="439" t="s">
        <v>301</v>
      </c>
      <c r="Q79" s="439"/>
      <c r="R79" s="439"/>
      <c r="S79" s="439"/>
      <c r="T79" s="439"/>
    </row>
    <row r="80" spans="5:20" customFormat="1" ht="5.0999999999999996" customHeight="1" x14ac:dyDescent="0.3">
      <c r="E80" s="194"/>
      <c r="F80" s="116"/>
      <c r="G80" s="117"/>
      <c r="H80" s="116"/>
      <c r="I80" s="116"/>
      <c r="J80" s="118"/>
      <c r="K80" s="118"/>
      <c r="L80" s="119"/>
      <c r="M80" s="116"/>
      <c r="N80" s="165"/>
      <c r="O80" s="116"/>
      <c r="P80" s="226"/>
      <c r="Q80" s="226"/>
      <c r="R80" s="218"/>
      <c r="S80" s="218"/>
      <c r="T80" s="227"/>
    </row>
    <row r="81" spans="5:20" customFormat="1" ht="21.9" customHeight="1" x14ac:dyDescent="0.3">
      <c r="E81" s="196" t="s">
        <v>135</v>
      </c>
      <c r="F81" s="197" t="s">
        <v>81</v>
      </c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9"/>
      <c r="S81" s="199"/>
      <c r="T81" s="228"/>
    </row>
    <row r="82" spans="5:20" customFormat="1" ht="5.0999999999999996" customHeight="1" x14ac:dyDescent="0.3">
      <c r="E82" s="194"/>
      <c r="F82" s="116"/>
      <c r="G82" s="117"/>
      <c r="H82" s="116"/>
      <c r="I82" s="116"/>
      <c r="J82" s="118"/>
      <c r="K82" s="118"/>
      <c r="L82" s="119"/>
      <c r="M82" s="116"/>
      <c r="N82" s="165"/>
      <c r="O82" s="116"/>
      <c r="P82" s="226"/>
      <c r="Q82" s="226"/>
      <c r="R82" s="218"/>
      <c r="S82" s="218"/>
      <c r="T82" s="227"/>
    </row>
    <row r="83" spans="5:20" customFormat="1" ht="27" customHeight="1" x14ac:dyDescent="0.3">
      <c r="E83" s="113" t="s">
        <v>302</v>
      </c>
      <c r="F83" s="109"/>
      <c r="G83" s="110"/>
      <c r="H83" s="109"/>
      <c r="I83" s="109"/>
      <c r="J83" s="108"/>
      <c r="K83" s="108"/>
      <c r="L83" s="108"/>
      <c r="M83" s="108"/>
      <c r="N83" s="108"/>
      <c r="O83" s="108"/>
      <c r="P83" s="108"/>
      <c r="Q83" s="108"/>
      <c r="R83" s="229"/>
      <c r="S83" s="170" t="s">
        <v>36</v>
      </c>
      <c r="T83" s="223">
        <v>1.5</v>
      </c>
    </row>
    <row r="84" spans="5:20" customFormat="1" ht="5.0999999999999996" customHeight="1" x14ac:dyDescent="0.3">
      <c r="E84" s="194"/>
      <c r="F84" s="116"/>
      <c r="G84" s="117"/>
      <c r="H84" s="116"/>
      <c r="I84" s="116"/>
      <c r="J84" s="118"/>
      <c r="K84" s="118"/>
      <c r="L84" s="119"/>
      <c r="M84" s="116"/>
      <c r="N84" s="165"/>
      <c r="O84" s="116"/>
      <c r="P84" s="226"/>
      <c r="Q84" s="226"/>
      <c r="R84" s="218"/>
      <c r="S84" s="218"/>
      <c r="T84" s="227"/>
    </row>
    <row r="85" spans="5:20" customFormat="1" ht="21.9" customHeight="1" x14ac:dyDescent="0.3">
      <c r="E85" s="196" t="s">
        <v>136</v>
      </c>
      <c r="F85" s="197" t="s">
        <v>78</v>
      </c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9"/>
      <c r="S85" s="199"/>
      <c r="T85" s="200"/>
    </row>
    <row r="86" spans="5:20" customFormat="1" ht="5.0999999999999996" customHeight="1" x14ac:dyDescent="0.3">
      <c r="E86" s="194"/>
      <c r="F86" s="116"/>
      <c r="G86" s="117"/>
      <c r="H86" s="116"/>
      <c r="I86" s="116"/>
      <c r="J86" s="118"/>
      <c r="K86" s="118"/>
      <c r="L86" s="119"/>
      <c r="M86" s="116"/>
      <c r="N86" s="165"/>
      <c r="O86" s="116"/>
      <c r="P86" s="226"/>
      <c r="Q86" s="226"/>
      <c r="R86" s="218"/>
      <c r="S86" s="218"/>
      <c r="T86" s="227"/>
    </row>
    <row r="87" spans="5:20" customFormat="1" ht="27" customHeight="1" x14ac:dyDescent="0.3">
      <c r="E87" s="113" t="s">
        <v>303</v>
      </c>
      <c r="F87" s="109"/>
      <c r="G87" s="110"/>
      <c r="H87" s="109"/>
      <c r="I87" s="109"/>
      <c r="J87" s="108"/>
      <c r="K87" s="108"/>
      <c r="L87" s="108"/>
      <c r="M87" s="108"/>
      <c r="N87" s="108"/>
      <c r="O87" s="108"/>
      <c r="P87" s="108"/>
      <c r="Q87" s="108"/>
      <c r="R87" s="229"/>
      <c r="S87" s="170" t="s">
        <v>36</v>
      </c>
      <c r="T87" s="171">
        <v>6</v>
      </c>
    </row>
    <row r="88" spans="5:20" customFormat="1" ht="5.0999999999999996" customHeight="1" x14ac:dyDescent="0.3">
      <c r="E88" s="194"/>
      <c r="F88" s="116"/>
      <c r="G88" s="117"/>
      <c r="H88" s="116"/>
      <c r="I88" s="116"/>
      <c r="J88" s="118"/>
      <c r="K88" s="118"/>
      <c r="L88" s="119"/>
      <c r="M88" s="116"/>
      <c r="N88" s="165"/>
      <c r="O88" s="116"/>
      <c r="P88" s="226"/>
      <c r="Q88" s="226"/>
      <c r="R88" s="218"/>
      <c r="S88" s="218"/>
      <c r="T88" s="227"/>
    </row>
    <row r="89" spans="5:20" customFormat="1" ht="21.9" customHeight="1" x14ac:dyDescent="0.3">
      <c r="E89" s="196" t="s">
        <v>137</v>
      </c>
      <c r="F89" s="197" t="s">
        <v>91</v>
      </c>
      <c r="G89" s="198"/>
      <c r="H89" s="198"/>
      <c r="I89" s="198"/>
      <c r="J89" s="198"/>
      <c r="K89" s="198"/>
      <c r="L89" s="198"/>
      <c r="M89" s="198"/>
      <c r="N89" s="198"/>
      <c r="O89" s="198"/>
      <c r="P89" s="198"/>
      <c r="Q89" s="198"/>
      <c r="R89" s="199"/>
      <c r="S89" s="199"/>
      <c r="T89" s="200"/>
    </row>
    <row r="90" spans="5:20" customFormat="1" ht="21.9" customHeight="1" x14ac:dyDescent="0.3">
      <c r="S90" s="170" t="s">
        <v>36</v>
      </c>
      <c r="T90" s="171">
        <f>T92+T101</f>
        <v>14.732000000000001</v>
      </c>
    </row>
    <row r="91" spans="5:20" customFormat="1" ht="21.9" customHeight="1" x14ac:dyDescent="0.3">
      <c r="E91" s="230" t="s">
        <v>304</v>
      </c>
      <c r="F91" s="231" t="s">
        <v>305</v>
      </c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3"/>
      <c r="S91" s="233"/>
      <c r="T91" s="234"/>
    </row>
    <row r="92" spans="5:20" customFormat="1" ht="33" customHeight="1" x14ac:dyDescent="0.3">
      <c r="E92" s="113" t="s">
        <v>274</v>
      </c>
      <c r="F92" s="109"/>
      <c r="G92" s="109"/>
      <c r="H92" s="109"/>
      <c r="I92" s="109"/>
      <c r="J92" s="109"/>
      <c r="K92" s="109"/>
      <c r="L92" s="201" t="s">
        <v>306</v>
      </c>
      <c r="M92" s="201" t="s">
        <v>307</v>
      </c>
      <c r="N92" s="201" t="s">
        <v>308</v>
      </c>
      <c r="O92" s="201" t="s">
        <v>309</v>
      </c>
      <c r="P92" s="201" t="s">
        <v>310</v>
      </c>
      <c r="Q92" s="201" t="s">
        <v>311</v>
      </c>
      <c r="R92" s="183"/>
      <c r="S92" s="170" t="s">
        <v>36</v>
      </c>
      <c r="T92" s="171">
        <f>SUBTOTAL(9,T93:T97)</f>
        <v>11.547500000000001</v>
      </c>
    </row>
    <row r="93" spans="5:20" customFormat="1" ht="18" customHeight="1" x14ac:dyDescent="0.3">
      <c r="E93" s="185" t="s">
        <v>312</v>
      </c>
      <c r="F93" s="112"/>
      <c r="G93" s="110"/>
      <c r="H93" s="109"/>
      <c r="I93" s="109"/>
      <c r="J93" s="109"/>
      <c r="K93" s="109"/>
      <c r="L93" s="235">
        <v>1</v>
      </c>
      <c r="M93" s="173">
        <v>0.7</v>
      </c>
      <c r="N93" s="236">
        <f>M93+0.4</f>
        <v>1.1000000000000001</v>
      </c>
      <c r="O93" s="173">
        <v>0.8</v>
      </c>
      <c r="P93" s="236">
        <f>O93+0.4</f>
        <v>1.2000000000000002</v>
      </c>
      <c r="Q93" s="203">
        <v>0.05</v>
      </c>
      <c r="R93" s="182"/>
      <c r="S93" s="182"/>
      <c r="T93" s="174">
        <f>N93*P93*L93</f>
        <v>1.3200000000000003</v>
      </c>
    </row>
    <row r="94" spans="5:20" customFormat="1" ht="18" customHeight="1" x14ac:dyDescent="0.3">
      <c r="E94" s="185" t="s">
        <v>313</v>
      </c>
      <c r="F94" s="112"/>
      <c r="G94" s="110"/>
      <c r="H94" s="109"/>
      <c r="I94" s="109"/>
      <c r="J94" s="109"/>
      <c r="K94" s="109"/>
      <c r="L94" s="235">
        <v>1</v>
      </c>
      <c r="M94" s="173">
        <v>1.1000000000000001</v>
      </c>
      <c r="N94" s="236">
        <f t="shared" ref="N94:N97" si="0">M94+0.4</f>
        <v>1.5</v>
      </c>
      <c r="O94" s="173">
        <v>1.1499999999999999</v>
      </c>
      <c r="P94" s="236">
        <f t="shared" ref="P94:P97" si="1">O94+0.4</f>
        <v>1.5499999999999998</v>
      </c>
      <c r="Q94" s="203">
        <v>0.05</v>
      </c>
      <c r="R94" s="182"/>
      <c r="S94" s="182"/>
      <c r="T94" s="174">
        <f t="shared" ref="T94:T97" si="2">N94*P94*L94</f>
        <v>2.3249999999999997</v>
      </c>
    </row>
    <row r="95" spans="5:20" customFormat="1" ht="18" customHeight="1" x14ac:dyDescent="0.3">
      <c r="E95" s="185" t="s">
        <v>314</v>
      </c>
      <c r="F95" s="112"/>
      <c r="G95" s="110"/>
      <c r="H95" s="109"/>
      <c r="I95" s="109"/>
      <c r="J95" s="109"/>
      <c r="K95" s="109"/>
      <c r="L95" s="235">
        <v>1</v>
      </c>
      <c r="M95" s="173">
        <v>1.05</v>
      </c>
      <c r="N95" s="236">
        <f t="shared" si="0"/>
        <v>1.4500000000000002</v>
      </c>
      <c r="O95" s="173">
        <v>1.1000000000000001</v>
      </c>
      <c r="P95" s="236">
        <f t="shared" si="1"/>
        <v>1.5</v>
      </c>
      <c r="Q95" s="203">
        <v>0.05</v>
      </c>
      <c r="R95" s="182"/>
      <c r="S95" s="182"/>
      <c r="T95" s="174">
        <f t="shared" si="2"/>
        <v>2.1750000000000003</v>
      </c>
    </row>
    <row r="96" spans="5:20" customFormat="1" ht="18" customHeight="1" x14ac:dyDescent="0.3">
      <c r="E96" s="185" t="s">
        <v>315</v>
      </c>
      <c r="F96" s="112"/>
      <c r="G96" s="110"/>
      <c r="H96" s="109"/>
      <c r="I96" s="109"/>
      <c r="J96" s="109"/>
      <c r="K96" s="109"/>
      <c r="L96" s="235">
        <v>1</v>
      </c>
      <c r="M96" s="173">
        <v>0.95</v>
      </c>
      <c r="N96" s="236">
        <f t="shared" si="0"/>
        <v>1.35</v>
      </c>
      <c r="O96" s="173">
        <v>1.05</v>
      </c>
      <c r="P96" s="236">
        <f t="shared" si="1"/>
        <v>1.4500000000000002</v>
      </c>
      <c r="Q96" s="203">
        <v>0.05</v>
      </c>
      <c r="R96" s="182"/>
      <c r="S96" s="182"/>
      <c r="T96" s="174">
        <f t="shared" si="2"/>
        <v>1.9575000000000005</v>
      </c>
    </row>
    <row r="97" spans="5:20" customFormat="1" ht="18" customHeight="1" x14ac:dyDescent="0.3">
      <c r="E97" s="185" t="s">
        <v>316</v>
      </c>
      <c r="F97" s="112"/>
      <c r="G97" s="110"/>
      <c r="H97" s="109"/>
      <c r="I97" s="109"/>
      <c r="J97" s="109"/>
      <c r="K97" s="109"/>
      <c r="L97" s="235">
        <v>2</v>
      </c>
      <c r="M97" s="173">
        <v>0.9</v>
      </c>
      <c r="N97" s="236">
        <f t="shared" si="0"/>
        <v>1.3</v>
      </c>
      <c r="O97" s="173">
        <v>1.05</v>
      </c>
      <c r="P97" s="236">
        <f t="shared" si="1"/>
        <v>1.4500000000000002</v>
      </c>
      <c r="Q97" s="203">
        <v>0.05</v>
      </c>
      <c r="R97" s="182"/>
      <c r="S97" s="182"/>
      <c r="T97" s="174">
        <f t="shared" si="2"/>
        <v>3.7700000000000005</v>
      </c>
    </row>
    <row r="98" spans="5:20" customFormat="1" ht="3" customHeight="1" x14ac:dyDescent="0.3">
      <c r="E98" s="194"/>
      <c r="F98" s="116"/>
      <c r="G98" s="117"/>
      <c r="H98" s="116"/>
      <c r="I98" s="116"/>
      <c r="J98" s="118"/>
      <c r="K98" s="118"/>
      <c r="L98" s="119"/>
      <c r="M98" s="116"/>
      <c r="N98" s="165"/>
      <c r="O98" s="116"/>
      <c r="P98" s="226"/>
      <c r="Q98" s="226"/>
      <c r="R98" s="218"/>
      <c r="S98" s="218"/>
      <c r="T98" s="210"/>
    </row>
    <row r="99" spans="5:20" customFormat="1" ht="21.9" customHeight="1" x14ac:dyDescent="0.3">
      <c r="E99" s="230" t="s">
        <v>317</v>
      </c>
      <c r="F99" s="231" t="s">
        <v>318</v>
      </c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3"/>
      <c r="S99" s="233"/>
      <c r="T99" s="234"/>
    </row>
    <row r="100" spans="5:20" customFormat="1" ht="3.9" customHeight="1" x14ac:dyDescent="0.3">
      <c r="E100" s="194"/>
      <c r="F100" s="116"/>
      <c r="G100" s="117"/>
      <c r="H100" s="116"/>
      <c r="I100" s="116"/>
      <c r="J100" s="118"/>
      <c r="K100" s="118"/>
      <c r="L100" s="119"/>
      <c r="M100" s="116"/>
      <c r="N100" s="165"/>
      <c r="O100" s="116"/>
      <c r="P100" s="226"/>
      <c r="Q100" s="226"/>
      <c r="R100" s="218"/>
      <c r="S100" s="218"/>
      <c r="T100" s="237"/>
    </row>
    <row r="101" spans="5:20" customFormat="1" ht="27.9" customHeight="1" x14ac:dyDescent="0.3">
      <c r="E101" s="113" t="s">
        <v>274</v>
      </c>
      <c r="F101" s="109"/>
      <c r="G101" s="110"/>
      <c r="H101" s="109"/>
      <c r="I101" s="109"/>
      <c r="J101" s="109"/>
      <c r="K101" s="109"/>
      <c r="L101" s="109"/>
      <c r="M101" s="109"/>
      <c r="N101" s="201" t="s">
        <v>319</v>
      </c>
      <c r="O101" s="201" t="s">
        <v>320</v>
      </c>
      <c r="P101" s="201" t="s">
        <v>311</v>
      </c>
      <c r="Q101" s="201" t="s">
        <v>309</v>
      </c>
      <c r="R101" s="170"/>
      <c r="S101" s="170" t="s">
        <v>36</v>
      </c>
      <c r="T101" s="171">
        <f>SUBTOTAL(9,T102:T104)</f>
        <v>3.1845000000000003</v>
      </c>
    </row>
    <row r="102" spans="5:20" customFormat="1" ht="21" customHeight="1" x14ac:dyDescent="0.3">
      <c r="E102" s="185" t="s">
        <v>321</v>
      </c>
      <c r="F102" s="110"/>
      <c r="G102" s="110"/>
      <c r="H102" s="109"/>
      <c r="I102" s="109"/>
      <c r="J102" s="109"/>
      <c r="K102" s="109"/>
      <c r="L102" s="109"/>
      <c r="M102" s="109"/>
      <c r="N102" s="173">
        <v>0.15</v>
      </c>
      <c r="O102" s="236">
        <f t="shared" ref="O102:O104" si="3">N102+0.4</f>
        <v>0.55000000000000004</v>
      </c>
      <c r="P102" s="236">
        <v>0.05</v>
      </c>
      <c r="Q102" s="203">
        <v>0.52</v>
      </c>
      <c r="R102" s="182"/>
      <c r="S102" s="182"/>
      <c r="T102" s="174">
        <f t="shared" ref="T102:T104" si="4">O102*Q102</f>
        <v>0.28600000000000003</v>
      </c>
    </row>
    <row r="103" spans="5:20" customFormat="1" ht="21" customHeight="1" x14ac:dyDescent="0.3">
      <c r="E103" s="185" t="s">
        <v>322</v>
      </c>
      <c r="F103" s="110"/>
      <c r="G103" s="110"/>
      <c r="H103" s="109"/>
      <c r="I103" s="109"/>
      <c r="J103" s="109"/>
      <c r="K103" s="109"/>
      <c r="L103" s="109"/>
      <c r="M103" s="109"/>
      <c r="N103" s="173">
        <v>0.15</v>
      </c>
      <c r="O103" s="236">
        <f t="shared" si="3"/>
        <v>0.55000000000000004</v>
      </c>
      <c r="P103" s="236">
        <v>0.05</v>
      </c>
      <c r="Q103" s="203">
        <v>0.52</v>
      </c>
      <c r="R103" s="182"/>
      <c r="S103" s="182"/>
      <c r="T103" s="174">
        <f t="shared" si="4"/>
        <v>0.28600000000000003</v>
      </c>
    </row>
    <row r="104" spans="5:20" customFormat="1" ht="21" customHeight="1" x14ac:dyDescent="0.3">
      <c r="E104" s="185" t="s">
        <v>323</v>
      </c>
      <c r="F104" s="110"/>
      <c r="G104" s="110"/>
      <c r="H104" s="109"/>
      <c r="I104" s="109"/>
      <c r="J104" s="109"/>
      <c r="K104" s="109"/>
      <c r="L104" s="109"/>
      <c r="M104" s="109"/>
      <c r="N104" s="173">
        <v>0.15</v>
      </c>
      <c r="O104" s="236">
        <f t="shared" si="3"/>
        <v>0.55000000000000004</v>
      </c>
      <c r="P104" s="236">
        <v>0.05</v>
      </c>
      <c r="Q104" s="203">
        <v>4.75</v>
      </c>
      <c r="R104" s="182"/>
      <c r="S104" s="182"/>
      <c r="T104" s="174">
        <f t="shared" si="4"/>
        <v>2.6125000000000003</v>
      </c>
    </row>
    <row r="105" spans="5:20" customFormat="1" ht="24" customHeight="1" x14ac:dyDescent="0.3">
      <c r="E105" s="185" t="s">
        <v>324</v>
      </c>
      <c r="F105" s="112"/>
      <c r="G105" s="110"/>
      <c r="H105" s="109"/>
      <c r="I105" s="109"/>
      <c r="J105" s="109"/>
      <c r="K105" s="109"/>
      <c r="L105" s="109"/>
      <c r="M105" s="133"/>
      <c r="N105" s="238"/>
      <c r="O105" s="238"/>
      <c r="P105" s="238"/>
      <c r="Q105" s="238"/>
      <c r="R105" s="182"/>
      <c r="S105" s="182"/>
      <c r="T105" s="204"/>
    </row>
    <row r="106" spans="5:20" customFormat="1" ht="5.0999999999999996" customHeight="1" x14ac:dyDescent="0.3">
      <c r="E106" s="115"/>
      <c r="F106" s="117"/>
      <c r="G106" s="117"/>
      <c r="H106" s="116"/>
      <c r="I106" s="116"/>
      <c r="J106" s="116"/>
      <c r="K106" s="220"/>
      <c r="L106" s="220"/>
      <c r="M106" s="217"/>
      <c r="N106" s="175"/>
      <c r="O106" s="175"/>
      <c r="P106" s="221"/>
      <c r="Q106" s="218"/>
      <c r="R106" s="218"/>
      <c r="S106" s="218"/>
      <c r="T106" s="219"/>
    </row>
    <row r="107" spans="5:20" customFormat="1" ht="21.9" customHeight="1" x14ac:dyDescent="0.3">
      <c r="E107" s="196" t="s">
        <v>140</v>
      </c>
      <c r="F107" s="197" t="s">
        <v>325</v>
      </c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9"/>
      <c r="S107" s="199"/>
      <c r="T107" s="200"/>
    </row>
    <row r="108" spans="5:20" customFormat="1" ht="4.95" customHeight="1" x14ac:dyDescent="0.3">
      <c r="E108" s="194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239"/>
    </row>
    <row r="109" spans="5:20" customFormat="1" ht="45" customHeight="1" x14ac:dyDescent="0.3">
      <c r="E109" s="113" t="s">
        <v>326</v>
      </c>
      <c r="F109" s="109"/>
      <c r="G109" s="109"/>
      <c r="H109" s="109"/>
      <c r="I109" s="109"/>
      <c r="J109" s="109"/>
      <c r="K109" s="109"/>
      <c r="L109" s="109"/>
      <c r="M109" s="109"/>
      <c r="N109" s="109"/>
      <c r="O109" s="201" t="s">
        <v>327</v>
      </c>
      <c r="P109" s="201" t="s">
        <v>328</v>
      </c>
      <c r="Q109" s="201" t="s">
        <v>329</v>
      </c>
      <c r="R109" s="182"/>
      <c r="S109" s="170" t="s">
        <v>36</v>
      </c>
      <c r="T109" s="240">
        <f>T110</f>
        <v>5.5</v>
      </c>
    </row>
    <row r="110" spans="5:20" customFormat="1" ht="23.1" customHeight="1" x14ac:dyDescent="0.3">
      <c r="E110" s="185" t="s">
        <v>330</v>
      </c>
      <c r="F110" s="241"/>
      <c r="G110" s="241"/>
      <c r="H110" s="109"/>
      <c r="I110" s="109"/>
      <c r="J110" s="109"/>
      <c r="K110" s="109"/>
      <c r="L110" s="109"/>
      <c r="M110" s="109"/>
      <c r="N110" s="109"/>
      <c r="O110" s="242">
        <v>10</v>
      </c>
      <c r="P110" s="243" t="s">
        <v>150</v>
      </c>
      <c r="Q110" s="236">
        <v>5.5</v>
      </c>
      <c r="R110" s="182"/>
      <c r="S110" s="182"/>
      <c r="T110" s="244">
        <f>Q110</f>
        <v>5.5</v>
      </c>
    </row>
    <row r="111" spans="5:20" customFormat="1" ht="4.95" customHeight="1" x14ac:dyDescent="0.3">
      <c r="E111" s="194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95"/>
    </row>
    <row r="112" spans="5:20" customFormat="1" ht="21.9" customHeight="1" x14ac:dyDescent="0.3">
      <c r="E112" s="196" t="s">
        <v>331</v>
      </c>
      <c r="F112" s="197" t="s">
        <v>332</v>
      </c>
      <c r="G112" s="198"/>
      <c r="H112" s="198"/>
      <c r="I112" s="198"/>
      <c r="J112" s="198"/>
      <c r="K112" s="198"/>
      <c r="L112" s="198"/>
      <c r="M112" s="198"/>
      <c r="N112" s="198"/>
      <c r="O112" s="198"/>
      <c r="P112" s="198"/>
      <c r="Q112" s="198"/>
      <c r="R112" s="199"/>
      <c r="S112" s="199"/>
      <c r="T112" s="200"/>
    </row>
    <row r="113" spans="5:20" customFormat="1" ht="4.95" customHeight="1" x14ac:dyDescent="0.3">
      <c r="E113" s="194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95"/>
    </row>
    <row r="114" spans="5:20" customFormat="1" ht="41.1" customHeight="1" x14ac:dyDescent="0.3">
      <c r="E114" s="113" t="s">
        <v>326</v>
      </c>
      <c r="F114" s="109"/>
      <c r="G114" s="109"/>
      <c r="H114" s="109"/>
      <c r="I114" s="109"/>
      <c r="J114" s="109"/>
      <c r="K114" s="109"/>
      <c r="L114" s="109"/>
      <c r="M114" s="109"/>
      <c r="N114" s="109"/>
      <c r="O114" s="242" t="s">
        <v>327</v>
      </c>
      <c r="P114" s="245" t="s">
        <v>328</v>
      </c>
      <c r="Q114" s="201" t="s">
        <v>329</v>
      </c>
      <c r="R114" s="182"/>
      <c r="S114" s="170" t="s">
        <v>36</v>
      </c>
      <c r="T114" s="240">
        <f>T115</f>
        <v>45.1</v>
      </c>
    </row>
    <row r="115" spans="5:20" customFormat="1" ht="23.1" customHeight="1" x14ac:dyDescent="0.3">
      <c r="E115" s="185" t="s">
        <v>333</v>
      </c>
      <c r="F115" s="241"/>
      <c r="G115" s="241"/>
      <c r="H115" s="109"/>
      <c r="I115" s="109"/>
      <c r="J115" s="109"/>
      <c r="K115" s="109"/>
      <c r="L115" s="109"/>
      <c r="M115" s="109"/>
      <c r="N115" s="109"/>
      <c r="O115" s="242">
        <v>10</v>
      </c>
      <c r="P115" s="243" t="s">
        <v>334</v>
      </c>
      <c r="Q115" s="236">
        <v>45.1</v>
      </c>
      <c r="R115" s="182"/>
      <c r="S115" s="182"/>
      <c r="T115" s="244">
        <f>Q115</f>
        <v>45.1</v>
      </c>
    </row>
    <row r="116" spans="5:20" customFormat="1" ht="4.95" customHeight="1" x14ac:dyDescent="0.3">
      <c r="E116" s="194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95"/>
    </row>
    <row r="117" spans="5:20" customFormat="1" ht="21" customHeight="1" x14ac:dyDescent="0.3">
      <c r="E117" s="188">
        <v>6</v>
      </c>
      <c r="F117" s="189" t="s">
        <v>82</v>
      </c>
      <c r="G117" s="190"/>
      <c r="H117" s="190"/>
      <c r="I117" s="190"/>
      <c r="J117" s="190"/>
      <c r="K117" s="190"/>
      <c r="L117" s="191"/>
      <c r="M117" s="191"/>
      <c r="N117" s="191"/>
      <c r="O117" s="191"/>
      <c r="P117" s="191"/>
      <c r="Q117" s="191"/>
      <c r="R117" s="192"/>
      <c r="S117" s="192"/>
      <c r="T117" s="193"/>
    </row>
    <row r="118" spans="5:20" customFormat="1" ht="4.95" customHeight="1" x14ac:dyDescent="0.3">
      <c r="E118" s="194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95"/>
    </row>
    <row r="119" spans="5:20" customFormat="1" ht="21" customHeight="1" x14ac:dyDescent="0.3">
      <c r="E119" s="211" t="s">
        <v>86</v>
      </c>
      <c r="F119" s="212" t="s">
        <v>335</v>
      </c>
      <c r="G119" s="213"/>
      <c r="H119" s="213"/>
      <c r="I119" s="214"/>
      <c r="J119" s="214"/>
      <c r="K119" s="214"/>
      <c r="L119" s="214"/>
      <c r="M119" s="214"/>
      <c r="N119" s="214"/>
      <c r="O119" s="214"/>
      <c r="P119" s="214"/>
      <c r="Q119" s="214"/>
      <c r="R119" s="215"/>
      <c r="S119" s="215"/>
      <c r="T119" s="216"/>
    </row>
    <row r="120" spans="5:20" customFormat="1" ht="4.95" customHeight="1" x14ac:dyDescent="0.3">
      <c r="E120" s="246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247"/>
    </row>
    <row r="121" spans="5:20" customFormat="1" ht="15" customHeight="1" x14ac:dyDescent="0.3">
      <c r="E121" s="194"/>
      <c r="F121" s="116"/>
      <c r="G121" s="116"/>
      <c r="H121" s="116"/>
      <c r="I121" s="116"/>
      <c r="J121" s="116"/>
      <c r="K121" s="116"/>
      <c r="L121" s="116"/>
      <c r="M121" s="116"/>
      <c r="N121" s="165"/>
      <c r="O121" s="116"/>
      <c r="P121" s="226"/>
      <c r="Q121" s="226"/>
      <c r="R121" s="218"/>
      <c r="S121" s="218"/>
      <c r="T121" s="227"/>
    </row>
    <row r="122" spans="5:20" customFormat="1" ht="15" customHeight="1" x14ac:dyDescent="0.3">
      <c r="E122" s="194"/>
      <c r="F122" s="116"/>
      <c r="G122" s="116"/>
      <c r="H122" s="116"/>
      <c r="I122" s="116"/>
      <c r="J122" s="116"/>
      <c r="K122" s="116"/>
      <c r="L122" s="116"/>
      <c r="M122" s="116"/>
      <c r="N122" s="165"/>
      <c r="O122" s="116"/>
      <c r="P122" s="226"/>
      <c r="Q122" s="226"/>
      <c r="R122" s="218"/>
      <c r="S122" s="218"/>
      <c r="T122" s="227"/>
    </row>
    <row r="123" spans="5:20" customFormat="1" ht="15" customHeight="1" x14ac:dyDescent="0.3">
      <c r="E123" s="194"/>
      <c r="F123" s="116"/>
      <c r="G123" s="116"/>
      <c r="H123" s="116"/>
      <c r="I123" s="116"/>
      <c r="J123" s="116"/>
      <c r="K123" s="116"/>
      <c r="L123" s="116"/>
      <c r="M123" s="116"/>
      <c r="N123" s="165"/>
      <c r="O123" s="116"/>
      <c r="P123" s="226"/>
      <c r="Q123" s="226"/>
      <c r="R123" s="218"/>
      <c r="S123" s="218"/>
      <c r="T123" s="227"/>
    </row>
    <row r="124" spans="5:20" customFormat="1" ht="15" customHeight="1" x14ac:dyDescent="0.3">
      <c r="E124" s="194"/>
      <c r="F124" s="116"/>
      <c r="G124" s="116"/>
      <c r="H124" s="116"/>
      <c r="I124" s="116"/>
      <c r="J124" s="116"/>
      <c r="K124" s="116"/>
      <c r="L124" s="116"/>
      <c r="M124" s="116"/>
      <c r="N124" s="165"/>
      <c r="O124" s="116"/>
      <c r="P124" s="226"/>
      <c r="Q124" s="226"/>
      <c r="R124" s="218"/>
      <c r="S124" s="218"/>
      <c r="T124" s="227"/>
    </row>
    <row r="125" spans="5:20" customFormat="1" ht="15" customHeight="1" x14ac:dyDescent="0.3">
      <c r="E125" s="194"/>
      <c r="F125" s="116"/>
      <c r="G125" s="116"/>
      <c r="H125" s="116"/>
      <c r="I125" s="116"/>
      <c r="J125" s="116"/>
      <c r="K125" s="116"/>
      <c r="L125" s="116"/>
      <c r="M125" s="116"/>
      <c r="N125" s="165"/>
      <c r="O125" s="116"/>
      <c r="P125" s="226"/>
      <c r="Q125" s="226"/>
      <c r="R125" s="218"/>
      <c r="S125" s="218"/>
      <c r="T125" s="227"/>
    </row>
    <row r="126" spans="5:20" customFormat="1" ht="15" customHeight="1" x14ac:dyDescent="0.3">
      <c r="E126" s="194"/>
      <c r="F126" s="116"/>
      <c r="G126" s="116"/>
      <c r="H126" s="116"/>
      <c r="I126" s="116"/>
      <c r="J126" s="116"/>
      <c r="K126" s="116"/>
      <c r="L126" s="116"/>
      <c r="M126" s="116"/>
      <c r="N126" s="165"/>
      <c r="O126" s="116"/>
      <c r="P126" s="226"/>
      <c r="Q126" s="226"/>
      <c r="R126" s="218"/>
      <c r="S126" s="218"/>
      <c r="T126" s="227"/>
    </row>
    <row r="127" spans="5:20" customFormat="1" ht="15" customHeight="1" x14ac:dyDescent="0.3">
      <c r="E127" s="194"/>
      <c r="F127" s="116"/>
      <c r="G127" s="116"/>
      <c r="H127" s="116"/>
      <c r="I127" s="116"/>
      <c r="J127" s="116"/>
      <c r="K127" s="116"/>
      <c r="L127" s="116"/>
      <c r="M127" s="116"/>
      <c r="N127" s="165"/>
      <c r="O127" s="116"/>
      <c r="P127" s="226"/>
      <c r="Q127" s="226"/>
      <c r="R127" s="218"/>
      <c r="S127" s="218"/>
      <c r="T127" s="227"/>
    </row>
    <row r="128" spans="5:20" customFormat="1" ht="15" customHeight="1" x14ac:dyDescent="0.3">
      <c r="E128" s="194"/>
      <c r="F128" s="116"/>
      <c r="G128" s="116"/>
      <c r="H128" s="116"/>
      <c r="I128" s="116"/>
      <c r="J128" s="116"/>
      <c r="K128" s="116"/>
      <c r="L128" s="116"/>
      <c r="M128" s="116"/>
      <c r="N128" s="165"/>
      <c r="O128" s="116"/>
      <c r="P128" s="226"/>
      <c r="Q128" s="226"/>
      <c r="R128" s="218"/>
      <c r="S128" s="218"/>
      <c r="T128" s="227"/>
    </row>
    <row r="129" spans="5:20" customFormat="1" ht="15" customHeight="1" x14ac:dyDescent="0.3">
      <c r="E129" s="194"/>
      <c r="F129" s="116"/>
      <c r="G129" s="116"/>
      <c r="H129" s="116"/>
      <c r="I129" s="116"/>
      <c r="J129" s="116"/>
      <c r="K129" s="116"/>
      <c r="L129" s="116"/>
      <c r="M129" s="116"/>
      <c r="N129" s="165"/>
      <c r="O129" s="116"/>
      <c r="P129" s="226"/>
      <c r="Q129" s="226"/>
      <c r="R129" s="218"/>
      <c r="S129" s="218"/>
      <c r="T129" s="227"/>
    </row>
    <row r="130" spans="5:20" customFormat="1" ht="15" customHeight="1" x14ac:dyDescent="0.3">
      <c r="E130" s="194"/>
      <c r="F130" s="116"/>
      <c r="G130" s="116"/>
      <c r="H130" s="116"/>
      <c r="I130" s="116"/>
      <c r="J130" s="116"/>
      <c r="K130" s="116"/>
      <c r="L130" s="116"/>
      <c r="M130" s="116"/>
      <c r="N130" s="165"/>
      <c r="O130" s="116"/>
      <c r="P130" s="226"/>
      <c r="Q130" s="226"/>
      <c r="R130" s="218"/>
      <c r="S130" s="218"/>
      <c r="T130" s="227"/>
    </row>
    <row r="131" spans="5:20" customFormat="1" ht="15" customHeight="1" x14ac:dyDescent="0.3">
      <c r="E131" s="194"/>
      <c r="F131" s="116"/>
      <c r="G131" s="116"/>
      <c r="H131" s="116"/>
      <c r="I131" s="116"/>
      <c r="J131" s="116"/>
      <c r="K131" s="116"/>
      <c r="L131" s="116"/>
      <c r="M131" s="116"/>
      <c r="N131" s="165"/>
      <c r="O131" s="116"/>
      <c r="P131" s="226"/>
      <c r="Q131" s="226"/>
      <c r="R131" s="218"/>
      <c r="S131" s="218"/>
      <c r="T131" s="227"/>
    </row>
    <row r="132" spans="5:20" customFormat="1" ht="15" customHeight="1" x14ac:dyDescent="0.3">
      <c r="E132" s="194"/>
      <c r="F132" s="116"/>
      <c r="G132" s="116"/>
      <c r="H132" s="116"/>
      <c r="I132" s="116"/>
      <c r="J132" s="116"/>
      <c r="K132" s="116"/>
      <c r="L132" s="116"/>
      <c r="M132" s="116"/>
      <c r="N132" s="165"/>
      <c r="O132" s="116"/>
      <c r="P132" s="226"/>
      <c r="Q132" s="226"/>
      <c r="R132" s="218"/>
      <c r="S132" s="218"/>
      <c r="T132" s="227"/>
    </row>
    <row r="133" spans="5:20" customFormat="1" ht="15" customHeight="1" x14ac:dyDescent="0.3">
      <c r="E133" s="194"/>
      <c r="F133" s="116"/>
      <c r="G133" s="116"/>
      <c r="H133" s="116"/>
      <c r="I133" s="116"/>
      <c r="J133" s="116"/>
      <c r="K133" s="116"/>
      <c r="L133" s="116"/>
      <c r="M133" s="116"/>
      <c r="N133" s="165"/>
      <c r="O133" s="116"/>
      <c r="P133" s="226"/>
      <c r="Q133" s="226"/>
      <c r="R133" s="218"/>
      <c r="S133" s="218"/>
      <c r="T133" s="227"/>
    </row>
    <row r="134" spans="5:20" customFormat="1" ht="15" customHeight="1" x14ac:dyDescent="0.3">
      <c r="E134" s="194"/>
      <c r="F134" s="116"/>
      <c r="G134" s="116"/>
      <c r="H134" s="116"/>
      <c r="I134" s="116"/>
      <c r="J134" s="116"/>
      <c r="K134" s="116"/>
      <c r="L134" s="116"/>
      <c r="M134" s="116"/>
      <c r="N134" s="165"/>
      <c r="O134" s="116"/>
      <c r="P134" s="226"/>
      <c r="Q134" s="226"/>
      <c r="R134" s="218"/>
      <c r="S134" s="218"/>
      <c r="T134" s="227"/>
    </row>
    <row r="135" spans="5:20" customFormat="1" ht="15" customHeight="1" x14ac:dyDescent="0.3">
      <c r="E135" s="194"/>
      <c r="F135" s="116"/>
      <c r="G135" s="116"/>
      <c r="H135" s="116"/>
      <c r="I135" s="116"/>
      <c r="J135" s="116"/>
      <c r="K135" s="116"/>
      <c r="L135" s="116"/>
      <c r="M135" s="116"/>
      <c r="N135" s="165"/>
      <c r="O135" s="116"/>
      <c r="P135" s="226"/>
      <c r="Q135" s="226"/>
      <c r="R135" s="218"/>
      <c r="S135" s="218"/>
      <c r="T135" s="227"/>
    </row>
    <row r="136" spans="5:20" customFormat="1" ht="15" customHeight="1" x14ac:dyDescent="0.3">
      <c r="E136" s="194"/>
      <c r="F136" s="116"/>
      <c r="G136" s="116"/>
      <c r="H136" s="116"/>
      <c r="I136" s="116"/>
      <c r="J136" s="116"/>
      <c r="K136" s="116"/>
      <c r="L136" s="116"/>
      <c r="M136" s="116"/>
      <c r="N136" s="165"/>
      <c r="O136" s="116"/>
      <c r="P136" s="226"/>
      <c r="Q136" s="226"/>
      <c r="R136" s="218"/>
      <c r="S136" s="218"/>
      <c r="T136" s="227"/>
    </row>
    <row r="137" spans="5:20" customFormat="1" ht="13.95" customHeight="1" x14ac:dyDescent="0.3">
      <c r="E137" s="194"/>
      <c r="F137" s="116"/>
      <c r="G137" s="116"/>
      <c r="H137" s="116"/>
      <c r="I137" s="116"/>
      <c r="J137" s="116"/>
      <c r="K137" s="116"/>
      <c r="L137" s="116"/>
      <c r="M137" s="116"/>
      <c r="N137" s="165"/>
      <c r="O137" s="116"/>
      <c r="P137" s="226"/>
      <c r="Q137" s="226"/>
      <c r="R137" s="218"/>
      <c r="S137" s="218"/>
      <c r="T137" s="227"/>
    </row>
    <row r="138" spans="5:20" customFormat="1" ht="15" customHeight="1" x14ac:dyDescent="0.3">
      <c r="E138" s="194"/>
      <c r="F138" s="116"/>
      <c r="G138" s="116"/>
      <c r="H138" s="116"/>
      <c r="I138" s="116"/>
      <c r="J138" s="116"/>
      <c r="K138" s="116"/>
      <c r="L138" s="116"/>
      <c r="M138" s="116"/>
      <c r="N138" s="165"/>
      <c r="O138" s="116"/>
      <c r="P138" s="226"/>
      <c r="Q138" s="226"/>
      <c r="R138" s="218"/>
      <c r="S138" s="218"/>
      <c r="T138" s="227"/>
    </row>
    <row r="139" spans="5:20" customFormat="1" ht="15" customHeight="1" x14ac:dyDescent="0.3">
      <c r="E139" s="194"/>
      <c r="F139" s="116"/>
      <c r="G139" s="116"/>
      <c r="H139" s="116"/>
      <c r="I139" s="116"/>
      <c r="J139" s="116"/>
      <c r="K139" s="116"/>
      <c r="L139" s="116"/>
      <c r="M139" s="116"/>
      <c r="N139" s="165"/>
      <c r="O139" s="116"/>
      <c r="P139" s="226"/>
      <c r="Q139" s="226"/>
      <c r="R139" s="218"/>
      <c r="S139" s="218"/>
      <c r="T139" s="227"/>
    </row>
    <row r="140" spans="5:20" customFormat="1" ht="15" customHeight="1" x14ac:dyDescent="0.3">
      <c r="E140" s="194"/>
      <c r="F140" s="116"/>
      <c r="G140" s="116"/>
      <c r="H140" s="116"/>
      <c r="I140" s="116"/>
      <c r="J140" s="116"/>
      <c r="K140" s="116"/>
      <c r="L140" s="116"/>
      <c r="M140" s="116"/>
      <c r="N140" s="165"/>
      <c r="O140" s="116"/>
      <c r="P140" s="226"/>
      <c r="Q140" s="226"/>
      <c r="R140" s="218"/>
      <c r="S140" s="218"/>
      <c r="T140" s="227"/>
    </row>
    <row r="141" spans="5:20" customFormat="1" ht="21.9" customHeight="1" x14ac:dyDescent="0.3">
      <c r="E141" s="248" t="s">
        <v>336</v>
      </c>
      <c r="F141" s="197" t="s">
        <v>81</v>
      </c>
      <c r="G141" s="198"/>
      <c r="H141" s="198"/>
      <c r="I141" s="198"/>
      <c r="J141" s="198"/>
      <c r="K141" s="198"/>
      <c r="L141" s="198"/>
      <c r="M141" s="198"/>
      <c r="N141" s="198"/>
      <c r="O141" s="198"/>
      <c r="P141" s="198"/>
      <c r="Q141" s="198"/>
      <c r="R141" s="199"/>
      <c r="S141" s="199"/>
      <c r="T141" s="228"/>
    </row>
    <row r="142" spans="5:20" customFormat="1" ht="3.9" customHeight="1" x14ac:dyDescent="0.3">
      <c r="E142" s="194"/>
      <c r="F142" s="116"/>
      <c r="G142" s="117"/>
      <c r="H142" s="116"/>
      <c r="I142" s="116"/>
      <c r="J142" s="118"/>
      <c r="K142" s="118"/>
      <c r="L142" s="119"/>
      <c r="M142" s="116"/>
      <c r="N142" s="165"/>
      <c r="O142" s="116"/>
      <c r="P142" s="226"/>
      <c r="Q142" s="226"/>
      <c r="R142" s="218"/>
      <c r="S142" s="218"/>
      <c r="T142" s="227"/>
    </row>
    <row r="143" spans="5:20" customFormat="1" ht="27" customHeight="1" x14ac:dyDescent="0.3">
      <c r="E143" s="113" t="s">
        <v>303</v>
      </c>
      <c r="F143" s="109"/>
      <c r="G143" s="110"/>
      <c r="H143" s="109"/>
      <c r="I143" s="109"/>
      <c r="J143" s="108"/>
      <c r="K143" s="108"/>
      <c r="L143" s="108"/>
      <c r="M143" s="108"/>
      <c r="N143" s="108"/>
      <c r="O143" s="108"/>
      <c r="P143" s="108"/>
      <c r="Q143" s="108"/>
      <c r="R143" s="229"/>
      <c r="S143" s="170" t="s">
        <v>36</v>
      </c>
      <c r="T143" s="249">
        <v>3.9</v>
      </c>
    </row>
    <row r="144" spans="5:20" customFormat="1" ht="3.9" customHeight="1" x14ac:dyDescent="0.3">
      <c r="E144" s="194"/>
      <c r="F144" s="116"/>
      <c r="G144" s="117"/>
      <c r="H144" s="116"/>
      <c r="I144" s="116"/>
      <c r="J144" s="118"/>
      <c r="K144" s="118"/>
      <c r="L144" s="119"/>
      <c r="M144" s="116"/>
      <c r="N144" s="165"/>
      <c r="O144" s="116"/>
      <c r="P144" s="226"/>
      <c r="Q144" s="226"/>
      <c r="R144" s="218"/>
      <c r="S144" s="218"/>
      <c r="T144" s="227"/>
    </row>
    <row r="145" spans="5:20" customFormat="1" ht="21.9" customHeight="1" x14ac:dyDescent="0.3">
      <c r="E145" s="248" t="s">
        <v>337</v>
      </c>
      <c r="F145" s="197" t="s">
        <v>338</v>
      </c>
      <c r="G145" s="198"/>
      <c r="H145" s="198"/>
      <c r="I145" s="198"/>
      <c r="J145" s="198"/>
      <c r="K145" s="198"/>
      <c r="L145" s="198"/>
      <c r="M145" s="198"/>
      <c r="N145" s="198"/>
      <c r="O145" s="198"/>
      <c r="P145" s="198"/>
      <c r="Q145" s="198"/>
      <c r="R145" s="199"/>
      <c r="S145" s="199"/>
      <c r="T145" s="200"/>
    </row>
    <row r="146" spans="5:20" customFormat="1" ht="3" customHeight="1" x14ac:dyDescent="0.3">
      <c r="E146" s="194"/>
      <c r="F146" s="116"/>
      <c r="G146" s="117"/>
      <c r="H146" s="116"/>
      <c r="I146" s="116"/>
      <c r="J146" s="118"/>
      <c r="K146" s="118"/>
      <c r="L146" s="119"/>
      <c r="M146" s="116"/>
      <c r="N146" s="165"/>
      <c r="O146" s="116"/>
      <c r="P146" s="226"/>
      <c r="Q146" s="226"/>
      <c r="R146" s="218"/>
      <c r="S146" s="218"/>
      <c r="T146" s="227"/>
    </row>
    <row r="147" spans="5:20" customFormat="1" ht="27" customHeight="1" x14ac:dyDescent="0.3">
      <c r="E147" s="113" t="s">
        <v>303</v>
      </c>
      <c r="F147" s="109"/>
      <c r="G147" s="110"/>
      <c r="H147" s="109"/>
      <c r="I147" s="109"/>
      <c r="J147" s="108"/>
      <c r="K147" s="108"/>
      <c r="L147" s="108"/>
      <c r="M147" s="108"/>
      <c r="N147" s="108"/>
      <c r="O147" s="108"/>
      <c r="P147" s="108"/>
      <c r="Q147" s="108"/>
      <c r="R147" s="229"/>
      <c r="S147" s="170" t="s">
        <v>36</v>
      </c>
      <c r="T147" s="171">
        <v>44.8</v>
      </c>
    </row>
    <row r="148" spans="5:20" customFormat="1" ht="3.9" customHeight="1" x14ac:dyDescent="0.3">
      <c r="E148" s="194"/>
      <c r="F148" s="116"/>
      <c r="G148" s="117"/>
      <c r="H148" s="116"/>
      <c r="I148" s="116"/>
      <c r="J148" s="118"/>
      <c r="K148" s="118"/>
      <c r="L148" s="119"/>
      <c r="M148" s="116"/>
      <c r="N148" s="165"/>
      <c r="O148" s="116"/>
      <c r="P148" s="226"/>
      <c r="Q148" s="226"/>
      <c r="R148" s="218"/>
      <c r="S148" s="218"/>
      <c r="T148" s="227"/>
    </row>
    <row r="149" spans="5:20" customFormat="1" ht="21.9" customHeight="1" x14ac:dyDescent="0.3">
      <c r="E149" s="248" t="s">
        <v>339</v>
      </c>
      <c r="F149" s="197" t="s">
        <v>325</v>
      </c>
      <c r="G149" s="197"/>
      <c r="H149" s="197"/>
      <c r="I149" s="197"/>
      <c r="J149" s="197"/>
      <c r="K149" s="197"/>
      <c r="L149" s="197"/>
      <c r="M149" s="197"/>
      <c r="N149" s="197"/>
      <c r="O149" s="198"/>
      <c r="P149" s="198"/>
      <c r="Q149" s="198"/>
      <c r="R149" s="199"/>
      <c r="S149" s="199"/>
      <c r="T149" s="200"/>
    </row>
    <row r="150" spans="5:20" customFormat="1" ht="4.95" customHeight="1" x14ac:dyDescent="0.3">
      <c r="E150" s="115"/>
      <c r="F150" s="117"/>
      <c r="G150" s="117"/>
      <c r="H150" s="117"/>
      <c r="I150" s="117"/>
      <c r="J150" s="117"/>
      <c r="K150" s="117"/>
      <c r="L150" s="117"/>
      <c r="M150" s="117"/>
      <c r="N150" s="117"/>
      <c r="O150" s="116"/>
      <c r="P150" s="116"/>
      <c r="Q150" s="116"/>
      <c r="R150" s="116"/>
      <c r="S150" s="116"/>
      <c r="T150" s="239"/>
    </row>
    <row r="151" spans="5:20" customFormat="1" ht="41.1" customHeight="1" x14ac:dyDescent="0.3">
      <c r="E151" s="113" t="s">
        <v>303</v>
      </c>
      <c r="F151" s="110"/>
      <c r="G151" s="110"/>
      <c r="H151" s="110"/>
      <c r="I151" s="110"/>
      <c r="J151" s="110"/>
      <c r="K151" s="110"/>
      <c r="L151" s="110"/>
      <c r="M151" s="110"/>
      <c r="N151" s="110"/>
      <c r="O151" s="201" t="s">
        <v>327</v>
      </c>
      <c r="P151" s="201" t="s">
        <v>328</v>
      </c>
      <c r="Q151" s="201" t="s">
        <v>329</v>
      </c>
      <c r="R151" s="182"/>
      <c r="S151" s="170" t="s">
        <v>36</v>
      </c>
      <c r="T151" s="240">
        <f>T152</f>
        <v>62.9</v>
      </c>
    </row>
    <row r="152" spans="5:20" customFormat="1" ht="23.1" customHeight="1" x14ac:dyDescent="0.3">
      <c r="E152" s="185" t="s">
        <v>333</v>
      </c>
      <c r="F152" s="110"/>
      <c r="G152" s="110"/>
      <c r="H152" s="110"/>
      <c r="I152" s="110"/>
      <c r="J152" s="110"/>
      <c r="K152" s="110"/>
      <c r="L152" s="110"/>
      <c r="M152" s="110"/>
      <c r="N152" s="110"/>
      <c r="O152" s="242">
        <v>10</v>
      </c>
      <c r="P152" s="243" t="s">
        <v>150</v>
      </c>
      <c r="Q152" s="236">
        <v>62.9</v>
      </c>
      <c r="R152" s="182"/>
      <c r="S152" s="182"/>
      <c r="T152" s="244">
        <f>Q152</f>
        <v>62.9</v>
      </c>
    </row>
    <row r="153" spans="5:20" customFormat="1" ht="4.2" customHeight="1" x14ac:dyDescent="0.3">
      <c r="E153" s="115"/>
      <c r="F153" s="117"/>
      <c r="G153" s="117"/>
      <c r="H153" s="117"/>
      <c r="I153" s="117"/>
      <c r="J153" s="117"/>
      <c r="K153" s="117"/>
      <c r="L153" s="117"/>
      <c r="M153" s="117"/>
      <c r="N153" s="117"/>
      <c r="O153" s="116"/>
      <c r="P153" s="116"/>
      <c r="Q153" s="116"/>
      <c r="R153" s="116"/>
      <c r="S153" s="116"/>
      <c r="T153" s="239"/>
    </row>
    <row r="154" spans="5:20" customFormat="1" ht="21.9" customHeight="1" x14ac:dyDescent="0.3">
      <c r="E154" s="248" t="s">
        <v>340</v>
      </c>
      <c r="F154" s="197" t="s">
        <v>332</v>
      </c>
      <c r="G154" s="197"/>
      <c r="H154" s="197"/>
      <c r="I154" s="197"/>
      <c r="J154" s="197"/>
      <c r="K154" s="197"/>
      <c r="L154" s="197"/>
      <c r="M154" s="197"/>
      <c r="N154" s="197"/>
      <c r="O154" s="198"/>
      <c r="P154" s="198"/>
      <c r="Q154" s="198"/>
      <c r="R154" s="199"/>
      <c r="S154" s="199"/>
      <c r="T154" s="200"/>
    </row>
    <row r="155" spans="5:20" customFormat="1" ht="5.0999999999999996" customHeight="1" x14ac:dyDescent="0.3">
      <c r="E155" s="115"/>
      <c r="F155" s="117"/>
      <c r="G155" s="117"/>
      <c r="H155" s="117"/>
      <c r="I155" s="117"/>
      <c r="J155" s="250"/>
      <c r="K155" s="250"/>
      <c r="L155" s="250"/>
      <c r="M155" s="117"/>
      <c r="N155" s="117"/>
      <c r="O155" s="165"/>
      <c r="P155" s="116"/>
      <c r="Q155" s="226"/>
      <c r="R155" s="226"/>
      <c r="S155" s="218"/>
      <c r="T155" s="219"/>
    </row>
    <row r="156" spans="5:20" customFormat="1" ht="41.1" customHeight="1" x14ac:dyDescent="0.3">
      <c r="E156" s="113" t="s">
        <v>303</v>
      </c>
      <c r="F156" s="110"/>
      <c r="G156" s="110"/>
      <c r="H156" s="110"/>
      <c r="I156" s="110"/>
      <c r="J156" s="110"/>
      <c r="K156" s="110"/>
      <c r="L156" s="110"/>
      <c r="M156" s="110"/>
      <c r="N156" s="110"/>
      <c r="O156" s="201" t="s">
        <v>327</v>
      </c>
      <c r="P156" s="201" t="s">
        <v>328</v>
      </c>
      <c r="Q156" s="201" t="s">
        <v>329</v>
      </c>
      <c r="R156" s="182"/>
      <c r="S156" s="170" t="s">
        <v>36</v>
      </c>
      <c r="T156" s="240">
        <f>T157</f>
        <v>53.7</v>
      </c>
    </row>
    <row r="157" spans="5:20" customFormat="1" ht="23.1" customHeight="1" x14ac:dyDescent="0.3">
      <c r="E157" s="185" t="s">
        <v>333</v>
      </c>
      <c r="F157" s="110"/>
      <c r="G157" s="110"/>
      <c r="H157" s="110"/>
      <c r="I157" s="110"/>
      <c r="J157" s="110"/>
      <c r="K157" s="110"/>
      <c r="L157" s="110"/>
      <c r="M157" s="110"/>
      <c r="N157" s="110"/>
      <c r="O157" s="242">
        <v>10</v>
      </c>
      <c r="P157" s="243" t="s">
        <v>334</v>
      </c>
      <c r="Q157" s="236">
        <v>53.7</v>
      </c>
      <c r="R157" s="182"/>
      <c r="S157" s="182"/>
      <c r="T157" s="244">
        <f>Q157</f>
        <v>53.7</v>
      </c>
    </row>
    <row r="158" spans="5:20" customFormat="1" ht="5.0999999999999996" customHeight="1" x14ac:dyDescent="0.3">
      <c r="E158" s="115"/>
      <c r="F158" s="117"/>
      <c r="G158" s="117"/>
      <c r="H158" s="117"/>
      <c r="I158" s="117"/>
      <c r="J158" s="250"/>
      <c r="K158" s="250"/>
      <c r="L158" s="250"/>
      <c r="M158" s="117"/>
      <c r="N158" s="117"/>
      <c r="O158" s="165"/>
      <c r="P158" s="116"/>
      <c r="Q158" s="226"/>
      <c r="R158" s="226"/>
      <c r="S158" s="218"/>
      <c r="T158" s="219"/>
    </row>
    <row r="159" spans="5:20" customFormat="1" ht="21.9" customHeight="1" x14ac:dyDescent="0.3">
      <c r="E159" s="248" t="s">
        <v>341</v>
      </c>
      <c r="F159" s="197" t="s">
        <v>342</v>
      </c>
      <c r="G159" s="197"/>
      <c r="H159" s="197"/>
      <c r="I159" s="197"/>
      <c r="J159" s="197"/>
      <c r="K159" s="197"/>
      <c r="L159" s="197"/>
      <c r="M159" s="197"/>
      <c r="N159" s="197"/>
      <c r="O159" s="198"/>
      <c r="P159" s="198"/>
      <c r="Q159" s="198"/>
      <c r="R159" s="199"/>
      <c r="S159" s="199"/>
      <c r="T159" s="200"/>
    </row>
    <row r="160" spans="5:20" customFormat="1" ht="5.0999999999999996" customHeight="1" x14ac:dyDescent="0.3">
      <c r="E160" s="115"/>
      <c r="F160" s="117"/>
      <c r="G160" s="117"/>
      <c r="H160" s="117"/>
      <c r="I160" s="117"/>
      <c r="J160" s="250"/>
      <c r="K160" s="250"/>
      <c r="L160" s="250"/>
      <c r="M160" s="117"/>
      <c r="N160" s="117"/>
      <c r="O160" s="165"/>
      <c r="P160" s="116"/>
      <c r="Q160" s="226"/>
      <c r="R160" s="226"/>
      <c r="S160" s="218"/>
      <c r="T160" s="219"/>
    </row>
    <row r="161" spans="5:20" customFormat="1" ht="41.1" customHeight="1" x14ac:dyDescent="0.3">
      <c r="E161" s="113" t="s">
        <v>303</v>
      </c>
      <c r="F161" s="110"/>
      <c r="G161" s="110"/>
      <c r="H161" s="110"/>
      <c r="I161" s="110"/>
      <c r="J161" s="110"/>
      <c r="K161" s="110"/>
      <c r="L161" s="110"/>
      <c r="M161" s="110"/>
      <c r="N161" s="110"/>
      <c r="O161" s="201" t="s">
        <v>327</v>
      </c>
      <c r="P161" s="201" t="s">
        <v>328</v>
      </c>
      <c r="Q161" s="201" t="s">
        <v>329</v>
      </c>
      <c r="R161" s="182"/>
      <c r="S161" s="170" t="s">
        <v>36</v>
      </c>
      <c r="T161" s="240">
        <f>T162</f>
        <v>32.299999999999997</v>
      </c>
    </row>
    <row r="162" spans="5:20" customFormat="1" ht="23.1" customHeight="1" x14ac:dyDescent="0.3">
      <c r="E162" s="185" t="s">
        <v>333</v>
      </c>
      <c r="F162" s="110"/>
      <c r="G162" s="110"/>
      <c r="H162" s="110"/>
      <c r="I162" s="110"/>
      <c r="J162" s="110"/>
      <c r="K162" s="110"/>
      <c r="L162" s="110"/>
      <c r="M162" s="110"/>
      <c r="N162" s="110"/>
      <c r="O162" s="242">
        <v>10</v>
      </c>
      <c r="P162" s="243" t="s">
        <v>343</v>
      </c>
      <c r="Q162" s="251">
        <v>32.299999999999997</v>
      </c>
      <c r="R162" s="182"/>
      <c r="S162" s="182"/>
      <c r="T162" s="244">
        <f>Q162</f>
        <v>32.299999999999997</v>
      </c>
    </row>
    <row r="163" spans="5:20" customFormat="1" ht="5.0999999999999996" customHeight="1" x14ac:dyDescent="0.3">
      <c r="E163" s="115"/>
      <c r="F163" s="117"/>
      <c r="G163" s="117"/>
      <c r="H163" s="117"/>
      <c r="I163" s="117"/>
      <c r="J163" s="250"/>
      <c r="K163" s="250"/>
      <c r="L163" s="250"/>
      <c r="M163" s="117"/>
      <c r="N163" s="117"/>
      <c r="O163" s="165"/>
      <c r="P163" s="116"/>
      <c r="Q163" s="226"/>
      <c r="R163" s="226"/>
      <c r="S163" s="218"/>
      <c r="T163" s="219"/>
    </row>
    <row r="164" spans="5:20" customFormat="1" ht="21.9" customHeight="1" x14ac:dyDescent="0.3">
      <c r="E164" s="248" t="s">
        <v>344</v>
      </c>
      <c r="F164" s="197" t="s">
        <v>345</v>
      </c>
      <c r="G164" s="197"/>
      <c r="H164" s="197"/>
      <c r="I164" s="197"/>
      <c r="J164" s="197"/>
      <c r="K164" s="197"/>
      <c r="L164" s="197"/>
      <c r="M164" s="197"/>
      <c r="N164" s="197"/>
      <c r="O164" s="198"/>
      <c r="P164" s="198"/>
      <c r="Q164" s="198"/>
      <c r="R164" s="199"/>
      <c r="S164" s="199"/>
      <c r="T164" s="200"/>
    </row>
    <row r="165" spans="5:20" customFormat="1" ht="5.0999999999999996" customHeight="1" x14ac:dyDescent="0.3">
      <c r="E165" s="115"/>
      <c r="F165" s="117"/>
      <c r="G165" s="117"/>
      <c r="H165" s="117"/>
      <c r="I165" s="117"/>
      <c r="J165" s="250"/>
      <c r="K165" s="250"/>
      <c r="L165" s="250"/>
      <c r="M165" s="117"/>
      <c r="N165" s="117"/>
      <c r="O165" s="165"/>
      <c r="P165" s="116"/>
      <c r="Q165" s="226"/>
      <c r="R165" s="226"/>
      <c r="S165" s="218"/>
      <c r="T165" s="219"/>
    </row>
    <row r="166" spans="5:20" customFormat="1" ht="41.1" customHeight="1" x14ac:dyDescent="0.3">
      <c r="E166" s="113" t="s">
        <v>303</v>
      </c>
      <c r="F166" s="110"/>
      <c r="G166" s="110"/>
      <c r="H166" s="110"/>
      <c r="I166" s="110"/>
      <c r="J166" s="110"/>
      <c r="K166" s="110"/>
      <c r="L166" s="110"/>
      <c r="M166" s="110"/>
      <c r="N166" s="110"/>
      <c r="O166" s="201" t="s">
        <v>327</v>
      </c>
      <c r="P166" s="201" t="s">
        <v>328</v>
      </c>
      <c r="Q166" s="201" t="s">
        <v>329</v>
      </c>
      <c r="R166" s="182"/>
      <c r="S166" s="170" t="s">
        <v>36</v>
      </c>
      <c r="T166" s="240">
        <f>T167</f>
        <v>0.6</v>
      </c>
    </row>
    <row r="167" spans="5:20" customFormat="1" ht="23.1" customHeight="1" x14ac:dyDescent="0.3">
      <c r="E167" s="185" t="s">
        <v>333</v>
      </c>
      <c r="F167" s="110"/>
      <c r="G167" s="110"/>
      <c r="H167" s="110"/>
      <c r="I167" s="110"/>
      <c r="J167" s="110"/>
      <c r="K167" s="110"/>
      <c r="L167" s="110"/>
      <c r="M167" s="110"/>
      <c r="N167" s="110"/>
      <c r="O167" s="242">
        <v>10</v>
      </c>
      <c r="P167" s="243" t="s">
        <v>241</v>
      </c>
      <c r="Q167" s="236">
        <v>0.6</v>
      </c>
      <c r="R167" s="182"/>
      <c r="S167" s="182"/>
      <c r="T167" s="244">
        <f>Q167</f>
        <v>0.6</v>
      </c>
    </row>
    <row r="168" spans="5:20" customFormat="1" ht="5.0999999999999996" customHeight="1" x14ac:dyDescent="0.3">
      <c r="E168" s="115"/>
      <c r="F168" s="117"/>
      <c r="G168" s="117"/>
      <c r="H168" s="117"/>
      <c r="I168" s="117"/>
      <c r="J168" s="250"/>
      <c r="K168" s="250"/>
      <c r="L168" s="250"/>
      <c r="M168" s="117"/>
      <c r="N168" s="117"/>
      <c r="O168" s="165"/>
      <c r="P168" s="116"/>
      <c r="Q168" s="226"/>
      <c r="R168" s="226"/>
      <c r="S168" s="218"/>
      <c r="T168" s="219"/>
    </row>
    <row r="169" spans="5:20" customFormat="1" ht="21.9" customHeight="1" x14ac:dyDescent="0.3">
      <c r="E169" s="248" t="s">
        <v>346</v>
      </c>
      <c r="F169" s="197" t="s">
        <v>347</v>
      </c>
      <c r="G169" s="197"/>
      <c r="H169" s="197"/>
      <c r="I169" s="197"/>
      <c r="J169" s="197"/>
      <c r="K169" s="197"/>
      <c r="L169" s="197"/>
      <c r="M169" s="197"/>
      <c r="N169" s="197"/>
      <c r="O169" s="198"/>
      <c r="P169" s="198"/>
      <c r="Q169" s="198"/>
      <c r="R169" s="199"/>
      <c r="S169" s="199"/>
      <c r="T169" s="200"/>
    </row>
    <row r="170" spans="5:20" customFormat="1" ht="5.0999999999999996" customHeight="1" x14ac:dyDescent="0.3">
      <c r="E170" s="115"/>
      <c r="F170" s="117"/>
      <c r="G170" s="117"/>
      <c r="H170" s="117"/>
      <c r="I170" s="117"/>
      <c r="J170" s="250"/>
      <c r="K170" s="250"/>
      <c r="L170" s="250"/>
      <c r="M170" s="117"/>
      <c r="N170" s="117"/>
      <c r="O170" s="165"/>
      <c r="P170" s="116"/>
      <c r="Q170" s="226"/>
      <c r="R170" s="226"/>
      <c r="S170" s="218"/>
      <c r="T170" s="219"/>
    </row>
    <row r="171" spans="5:20" customFormat="1" ht="33" customHeight="1" x14ac:dyDescent="0.3">
      <c r="E171" s="113" t="s">
        <v>274</v>
      </c>
      <c r="F171" s="109"/>
      <c r="G171" s="110"/>
      <c r="H171" s="109"/>
      <c r="I171" s="109"/>
      <c r="J171" s="109"/>
      <c r="K171" s="109"/>
      <c r="L171" s="109"/>
      <c r="M171" s="109"/>
      <c r="N171" s="109"/>
      <c r="O171" s="109"/>
      <c r="P171" s="109"/>
      <c r="Q171" s="201" t="s">
        <v>348</v>
      </c>
      <c r="R171" s="170"/>
      <c r="S171" s="170" t="s">
        <v>36</v>
      </c>
      <c r="T171" s="252">
        <f>T172</f>
        <v>18.48</v>
      </c>
    </row>
    <row r="172" spans="5:20" customFormat="1" ht="25.95" customHeight="1" x14ac:dyDescent="0.3">
      <c r="E172" s="185" t="s">
        <v>349</v>
      </c>
      <c r="F172" s="110"/>
      <c r="G172" s="110"/>
      <c r="H172" s="109"/>
      <c r="I172" s="109"/>
      <c r="J172" s="109"/>
      <c r="K172" s="109"/>
      <c r="L172" s="109"/>
      <c r="M172" s="109"/>
      <c r="N172" s="109"/>
      <c r="O172" s="109"/>
      <c r="P172" s="109"/>
      <c r="Q172" s="236">
        <v>18.48</v>
      </c>
      <c r="R172" s="182"/>
      <c r="S172" s="182"/>
      <c r="T172" s="253">
        <f>Q172</f>
        <v>18.48</v>
      </c>
    </row>
    <row r="173" spans="5:20" customFormat="1" ht="5.0999999999999996" customHeight="1" x14ac:dyDescent="0.3">
      <c r="E173" s="115"/>
      <c r="F173" s="117"/>
      <c r="G173" s="117"/>
      <c r="H173" s="117"/>
      <c r="I173" s="117"/>
      <c r="J173" s="250"/>
      <c r="K173" s="250"/>
      <c r="L173" s="250"/>
      <c r="M173" s="117"/>
      <c r="N173" s="117"/>
      <c r="O173" s="165"/>
      <c r="P173" s="116"/>
      <c r="Q173" s="226"/>
      <c r="R173" s="226"/>
      <c r="S173" s="218"/>
      <c r="T173" s="219"/>
    </row>
    <row r="174" spans="5:20" customFormat="1" ht="20.100000000000001" customHeight="1" x14ac:dyDescent="0.3">
      <c r="E174" s="188">
        <v>7</v>
      </c>
      <c r="F174" s="189" t="s">
        <v>88</v>
      </c>
      <c r="G174" s="190"/>
      <c r="H174" s="190"/>
      <c r="I174" s="190"/>
      <c r="J174" s="190"/>
      <c r="K174" s="190"/>
      <c r="L174" s="191"/>
      <c r="M174" s="191"/>
      <c r="N174" s="191"/>
      <c r="O174" s="191"/>
      <c r="P174" s="191"/>
      <c r="Q174" s="191"/>
      <c r="R174" s="192"/>
      <c r="S174" s="192"/>
      <c r="T174" s="193"/>
    </row>
    <row r="175" spans="5:20" ht="14.4" x14ac:dyDescent="0.3"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 s="170" t="s">
        <v>36</v>
      </c>
      <c r="T175" s="171">
        <f>T179+T187</f>
        <v>48.022500000000001</v>
      </c>
    </row>
    <row r="176" spans="5:20" x14ac:dyDescent="0.3">
      <c r="E176" s="157" t="s">
        <v>89</v>
      </c>
      <c r="F176" s="158" t="s">
        <v>350</v>
      </c>
      <c r="G176" s="159"/>
      <c r="H176" s="159"/>
      <c r="I176" s="160"/>
      <c r="J176" s="160"/>
      <c r="K176" s="160"/>
      <c r="L176" s="160"/>
      <c r="M176" s="160"/>
      <c r="N176" s="160"/>
      <c r="O176" s="160"/>
      <c r="P176" s="160"/>
      <c r="Q176" s="160"/>
      <c r="R176" s="161"/>
      <c r="S176" s="161"/>
      <c r="T176" s="162"/>
    </row>
    <row r="177" spans="5:20" x14ac:dyDescent="0.3">
      <c r="E177" s="254" t="s">
        <v>351</v>
      </c>
      <c r="F177" s="255" t="s">
        <v>352</v>
      </c>
      <c r="G177" s="256"/>
      <c r="H177" s="256"/>
      <c r="I177" s="256"/>
      <c r="J177" s="256"/>
      <c r="K177" s="256"/>
      <c r="L177" s="256"/>
      <c r="M177" s="256"/>
      <c r="N177" s="256"/>
      <c r="O177" s="256"/>
      <c r="P177" s="256"/>
      <c r="Q177" s="256"/>
      <c r="R177" s="257"/>
      <c r="S177" s="257"/>
      <c r="T177" s="258"/>
    </row>
    <row r="178" spans="5:20" ht="14.4" x14ac:dyDescent="0.3">
      <c r="E178" s="225" t="s">
        <v>353</v>
      </c>
      <c r="F178" s="169"/>
      <c r="G178" s="259"/>
      <c r="H178" s="109"/>
      <c r="I178" s="109"/>
      <c r="J178" s="109"/>
      <c r="K178" s="109"/>
      <c r="L178" s="109"/>
      <c r="M178" s="182"/>
      <c r="N178" s="182"/>
      <c r="O178" s="182"/>
      <c r="P178" s="182"/>
      <c r="Q178" s="182"/>
      <c r="R178" s="182"/>
      <c r="S178" s="182"/>
      <c r="T178" s="174"/>
    </row>
    <row r="179" spans="5:20" x14ac:dyDescent="0.3">
      <c r="E179" s="225"/>
      <c r="F179" s="109"/>
      <c r="G179" s="109"/>
      <c r="H179" s="260" t="s">
        <v>354</v>
      </c>
      <c r="I179" s="260" t="s">
        <v>355</v>
      </c>
      <c r="J179" s="260" t="s">
        <v>356</v>
      </c>
      <c r="K179" s="109"/>
      <c r="L179" s="169"/>
      <c r="M179" s="109"/>
      <c r="N179" s="108"/>
      <c r="O179" s="108"/>
      <c r="P179" s="111"/>
      <c r="Q179" s="108"/>
      <c r="R179" s="108" t="s">
        <v>357</v>
      </c>
      <c r="S179" s="182" t="s">
        <v>36</v>
      </c>
      <c r="T179" s="261">
        <f>SUBTOTAL(9,T180:T180)</f>
        <v>9.3345000000000002</v>
      </c>
    </row>
    <row r="180" spans="5:20" x14ac:dyDescent="0.3">
      <c r="E180" s="262" t="s">
        <v>358</v>
      </c>
      <c r="F180" s="262"/>
      <c r="G180" s="263" t="s">
        <v>359</v>
      </c>
      <c r="H180" s="264">
        <v>26.67</v>
      </c>
      <c r="I180" s="265" t="s">
        <v>355</v>
      </c>
      <c r="J180" s="264">
        <v>0.35</v>
      </c>
      <c r="K180" s="266" t="s">
        <v>360</v>
      </c>
      <c r="L180" s="267"/>
      <c r="M180" s="267"/>
      <c r="N180" s="267"/>
      <c r="O180" s="267"/>
      <c r="P180" s="267"/>
      <c r="Q180" s="267"/>
      <c r="R180" s="267"/>
      <c r="S180" s="268"/>
      <c r="T180" s="269">
        <f>(H180*J180)-(SUM(N180:Q180))</f>
        <v>9.3345000000000002</v>
      </c>
    </row>
    <row r="181" spans="5:20" ht="4.95" customHeight="1" x14ac:dyDescent="0.3">
      <c r="E181" s="270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271"/>
    </row>
    <row r="182" spans="5:20" x14ac:dyDescent="0.3">
      <c r="E182" s="157" t="s">
        <v>90</v>
      </c>
      <c r="F182" s="158" t="s">
        <v>361</v>
      </c>
      <c r="G182" s="159"/>
      <c r="H182" s="159"/>
      <c r="I182" s="160"/>
      <c r="J182" s="160"/>
      <c r="K182" s="160"/>
      <c r="L182" s="160"/>
      <c r="M182" s="160"/>
      <c r="N182" s="160"/>
      <c r="O182" s="160"/>
      <c r="P182" s="160"/>
      <c r="Q182" s="160"/>
      <c r="R182" s="161"/>
      <c r="S182" s="161"/>
      <c r="T182" s="162"/>
    </row>
    <row r="183" spans="5:20" x14ac:dyDescent="0.3">
      <c r="E183" s="270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271"/>
    </row>
    <row r="184" spans="5:20" x14ac:dyDescent="0.3">
      <c r="E184" s="254" t="s">
        <v>362</v>
      </c>
      <c r="F184" s="255" t="s">
        <v>363</v>
      </c>
      <c r="G184" s="256"/>
      <c r="H184" s="256"/>
      <c r="I184" s="256"/>
      <c r="J184" s="256"/>
      <c r="K184" s="256"/>
      <c r="L184" s="256"/>
      <c r="M184" s="256"/>
      <c r="N184" s="256"/>
      <c r="O184" s="256"/>
      <c r="P184" s="256"/>
      <c r="Q184" s="256"/>
      <c r="R184" s="257"/>
      <c r="S184" s="257"/>
      <c r="T184" s="258"/>
    </row>
    <row r="185" spans="5:20" ht="14.4" x14ac:dyDescent="0.3">
      <c r="E185" s="194"/>
      <c r="F185" s="117"/>
      <c r="G185" s="272"/>
      <c r="H185" s="273"/>
      <c r="I185" s="273"/>
      <c r="J185" s="273"/>
      <c r="K185" s="273"/>
      <c r="L185" s="273"/>
      <c r="M185" s="117"/>
      <c r="N185" s="116"/>
      <c r="O185" s="274"/>
      <c r="P185" s="274"/>
      <c r="Q185" s="274"/>
      <c r="R185" s="218"/>
      <c r="S185" s="218"/>
      <c r="T185" s="275"/>
    </row>
    <row r="186" spans="5:20" ht="14.4" x14ac:dyDescent="0.3">
      <c r="E186" s="225" t="s">
        <v>353</v>
      </c>
      <c r="F186" s="169"/>
      <c r="G186" s="259"/>
      <c r="H186" s="109"/>
      <c r="I186" s="109"/>
      <c r="J186" s="109"/>
      <c r="K186" s="109"/>
      <c r="L186" s="109"/>
      <c r="M186" s="182"/>
      <c r="N186" s="182"/>
      <c r="O186" s="182"/>
      <c r="P186" s="182"/>
      <c r="Q186" s="182"/>
      <c r="R186" s="182"/>
      <c r="S186" s="182"/>
      <c r="T186" s="174"/>
    </row>
    <row r="187" spans="5:20" x14ac:dyDescent="0.3">
      <c r="E187" s="225"/>
      <c r="F187" s="109"/>
      <c r="G187" s="109"/>
      <c r="H187" s="260" t="s">
        <v>354</v>
      </c>
      <c r="I187" s="260" t="s">
        <v>355</v>
      </c>
      <c r="J187" s="260" t="s">
        <v>356</v>
      </c>
      <c r="K187" s="109"/>
      <c r="L187" s="169"/>
      <c r="M187" s="109"/>
      <c r="N187" s="108"/>
      <c r="O187" s="108"/>
      <c r="P187" s="111"/>
      <c r="Q187" s="108"/>
      <c r="R187" s="108" t="s">
        <v>357</v>
      </c>
      <c r="S187" s="182" t="s">
        <v>36</v>
      </c>
      <c r="T187" s="261">
        <f>SUBTOTAL(9,T188:T189)</f>
        <v>38.688000000000002</v>
      </c>
    </row>
    <row r="188" spans="5:20" x14ac:dyDescent="0.3">
      <c r="E188" s="262" t="s">
        <v>364</v>
      </c>
      <c r="F188" s="262"/>
      <c r="G188" s="263" t="s">
        <v>359</v>
      </c>
      <c r="H188" s="264">
        <v>68.959999999999994</v>
      </c>
      <c r="I188" s="265" t="s">
        <v>355</v>
      </c>
      <c r="J188" s="264">
        <v>0.3</v>
      </c>
      <c r="K188" s="266" t="s">
        <v>360</v>
      </c>
      <c r="L188" s="267"/>
      <c r="M188" s="267"/>
      <c r="N188" s="267"/>
      <c r="O188" s="267"/>
      <c r="P188" s="267"/>
      <c r="Q188" s="267"/>
      <c r="R188" s="267"/>
      <c r="S188" s="268"/>
      <c r="T188" s="269">
        <f>(H188*J188)-(SUM(N188:Q188))</f>
        <v>20.687999999999999</v>
      </c>
    </row>
    <row r="189" spans="5:20" x14ac:dyDescent="0.3">
      <c r="E189" s="262" t="s">
        <v>365</v>
      </c>
      <c r="F189" s="262"/>
      <c r="G189" s="263" t="s">
        <v>359</v>
      </c>
      <c r="H189" s="264">
        <v>60</v>
      </c>
      <c r="I189" s="265" t="s">
        <v>355</v>
      </c>
      <c r="J189" s="264">
        <v>0.3</v>
      </c>
      <c r="K189" s="266" t="s">
        <v>360</v>
      </c>
      <c r="L189" s="267"/>
      <c r="M189" s="267"/>
      <c r="N189" s="267"/>
      <c r="O189" s="267"/>
      <c r="P189" s="267"/>
      <c r="Q189" s="267"/>
      <c r="R189" s="267"/>
      <c r="S189" s="268"/>
      <c r="T189" s="269">
        <f t="shared" ref="T189" si="5">(H189*J189)-(SUM(N189:Q189))</f>
        <v>18</v>
      </c>
    </row>
    <row r="190" spans="5:20" x14ac:dyDescent="0.3">
      <c r="E190" s="194"/>
      <c r="F190" s="117"/>
      <c r="G190" s="276"/>
      <c r="H190" s="175"/>
      <c r="I190" s="116"/>
      <c r="J190" s="175"/>
      <c r="K190" s="116"/>
      <c r="L190" s="116"/>
      <c r="M190" s="117"/>
      <c r="N190" s="165"/>
      <c r="O190" s="274"/>
      <c r="P190" s="274"/>
      <c r="Q190" s="274"/>
      <c r="R190" s="226"/>
      <c r="S190" s="226"/>
      <c r="T190" s="167"/>
    </row>
    <row r="191" spans="5:20" x14ac:dyDescent="0.3">
      <c r="E191" s="188">
        <v>8</v>
      </c>
      <c r="F191" s="189" t="s">
        <v>163</v>
      </c>
      <c r="G191" s="190"/>
      <c r="H191" s="190"/>
      <c r="I191" s="190"/>
      <c r="J191" s="190"/>
      <c r="K191" s="190"/>
      <c r="L191" s="191"/>
      <c r="M191" s="191"/>
      <c r="N191" s="191"/>
      <c r="O191" s="191"/>
      <c r="P191" s="191"/>
      <c r="Q191" s="191"/>
      <c r="R191" s="192"/>
      <c r="S191" s="192"/>
      <c r="T191" s="193"/>
    </row>
    <row r="192" spans="5:20" x14ac:dyDescent="0.3">
      <c r="E192" s="194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95"/>
    </row>
    <row r="193" spans="5:20" x14ac:dyDescent="0.3">
      <c r="E193" s="157" t="s">
        <v>93</v>
      </c>
      <c r="F193" s="158" t="s">
        <v>164</v>
      </c>
      <c r="G193" s="159"/>
      <c r="H193" s="159"/>
      <c r="I193" s="160"/>
      <c r="J193" s="160"/>
      <c r="K193" s="160"/>
      <c r="L193" s="160"/>
      <c r="M193" s="160"/>
      <c r="N193" s="160"/>
      <c r="O193" s="160"/>
      <c r="P193" s="160"/>
      <c r="Q193" s="160"/>
      <c r="R193" s="161"/>
      <c r="S193" s="161"/>
      <c r="T193" s="162"/>
    </row>
    <row r="194" spans="5:20" x14ac:dyDescent="0.3">
      <c r="E194" s="194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277"/>
    </row>
    <row r="195" spans="5:20" x14ac:dyDescent="0.3">
      <c r="E195" s="254" t="s">
        <v>161</v>
      </c>
      <c r="F195" s="255" t="s">
        <v>366</v>
      </c>
      <c r="G195" s="256"/>
      <c r="H195" s="256"/>
      <c r="I195" s="256"/>
      <c r="J195" s="256"/>
      <c r="K195" s="256"/>
      <c r="L195" s="256"/>
      <c r="M195" s="256"/>
      <c r="N195" s="256"/>
      <c r="O195" s="256"/>
      <c r="P195" s="256"/>
      <c r="Q195" s="256"/>
      <c r="R195" s="257"/>
      <c r="S195" s="257"/>
      <c r="T195" s="258"/>
    </row>
    <row r="196" spans="5:20" x14ac:dyDescent="0.3">
      <c r="E196" s="194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95"/>
    </row>
    <row r="197" spans="5:20" ht="41.4" x14ac:dyDescent="0.3">
      <c r="E197" s="113" t="s">
        <v>279</v>
      </c>
      <c r="F197" s="109"/>
      <c r="G197" s="109"/>
      <c r="H197" s="109"/>
      <c r="I197" s="109"/>
      <c r="J197" s="109"/>
      <c r="K197" s="109"/>
      <c r="L197" s="109"/>
      <c r="M197" s="109"/>
      <c r="N197" s="109"/>
      <c r="O197" s="168" t="s">
        <v>367</v>
      </c>
      <c r="P197" s="168" t="s">
        <v>368</v>
      </c>
      <c r="Q197" s="168" t="s">
        <v>369</v>
      </c>
      <c r="R197" s="182"/>
      <c r="S197" s="170" t="s">
        <v>36</v>
      </c>
      <c r="T197" s="171">
        <f>SUBTOTAL(9,T198:T200)</f>
        <v>94.711500000000001</v>
      </c>
    </row>
    <row r="198" spans="5:20" x14ac:dyDescent="0.3">
      <c r="E198" s="241" t="s">
        <v>364</v>
      </c>
      <c r="F198" s="109"/>
      <c r="G198" s="110"/>
      <c r="H198" s="109"/>
      <c r="I198" s="109"/>
      <c r="J198" s="108"/>
      <c r="K198" s="108"/>
      <c r="L198" s="111"/>
      <c r="M198" s="108"/>
      <c r="N198" s="108" t="s">
        <v>357</v>
      </c>
      <c r="O198" s="236">
        <v>0.3</v>
      </c>
      <c r="P198" s="236">
        <v>137.91999999999999</v>
      </c>
      <c r="Q198" s="278">
        <f t="shared" ref="Q198:Q200" si="6">SUM(V198:Z198)</f>
        <v>0</v>
      </c>
      <c r="R198" s="169"/>
      <c r="S198" s="169"/>
      <c r="T198" s="174">
        <f>(O198*P198)-Q198</f>
        <v>41.375999999999998</v>
      </c>
    </row>
    <row r="199" spans="5:20" x14ac:dyDescent="0.3">
      <c r="E199" s="241" t="s">
        <v>365</v>
      </c>
      <c r="F199" s="109"/>
      <c r="G199" s="110"/>
      <c r="H199" s="109"/>
      <c r="I199" s="109"/>
      <c r="J199" s="108"/>
      <c r="K199" s="108"/>
      <c r="L199" s="111"/>
      <c r="M199" s="108"/>
      <c r="N199" s="108"/>
      <c r="O199" s="236">
        <v>0.3</v>
      </c>
      <c r="P199" s="236">
        <v>120</v>
      </c>
      <c r="Q199" s="278">
        <f t="shared" si="6"/>
        <v>0</v>
      </c>
      <c r="R199" s="169"/>
      <c r="S199" s="169"/>
      <c r="T199" s="174">
        <f t="shared" ref="T199:T200" si="7">(O199*P199)-Q199</f>
        <v>36</v>
      </c>
    </row>
    <row r="200" spans="5:20" x14ac:dyDescent="0.3">
      <c r="E200" s="113" t="s">
        <v>358</v>
      </c>
      <c r="F200" s="109"/>
      <c r="G200" s="110"/>
      <c r="H200" s="109"/>
      <c r="I200" s="109"/>
      <c r="J200" s="108"/>
      <c r="K200" s="108"/>
      <c r="L200" s="111"/>
      <c r="M200" s="108"/>
      <c r="N200" s="108"/>
      <c r="O200" s="236">
        <v>0.65</v>
      </c>
      <c r="P200" s="236">
        <v>26.67</v>
      </c>
      <c r="Q200" s="278">
        <f t="shared" si="6"/>
        <v>0</v>
      </c>
      <c r="R200" s="169"/>
      <c r="S200" s="169"/>
      <c r="T200" s="174">
        <f t="shared" si="7"/>
        <v>17.335500000000003</v>
      </c>
    </row>
    <row r="201" spans="5:20" x14ac:dyDescent="0.3">
      <c r="E201" s="279"/>
      <c r="F201" s="280"/>
      <c r="G201" s="281"/>
      <c r="H201" s="281"/>
      <c r="I201" s="281"/>
      <c r="J201" s="281"/>
      <c r="K201" s="281"/>
      <c r="L201" s="281"/>
      <c r="M201" s="281"/>
      <c r="N201" s="281"/>
      <c r="O201" s="281"/>
      <c r="P201" s="281"/>
      <c r="Q201" s="281"/>
      <c r="R201" s="282"/>
      <c r="S201" s="282"/>
      <c r="T201" s="283"/>
    </row>
    <row r="202" spans="5:20" x14ac:dyDescent="0.3">
      <c r="E202" s="254" t="s">
        <v>162</v>
      </c>
      <c r="F202" s="255" t="s">
        <v>370</v>
      </c>
      <c r="G202" s="256"/>
      <c r="H202" s="256"/>
      <c r="I202" s="256"/>
      <c r="J202" s="256"/>
      <c r="K202" s="256"/>
      <c r="L202" s="256"/>
      <c r="M202" s="256"/>
      <c r="N202" s="256"/>
      <c r="O202" s="256"/>
      <c r="P202" s="256"/>
      <c r="Q202" s="256"/>
      <c r="R202" s="257"/>
      <c r="S202" s="257"/>
      <c r="T202" s="258"/>
    </row>
    <row r="203" spans="5:20" x14ac:dyDescent="0.3">
      <c r="E203" s="279"/>
      <c r="F203" s="280"/>
      <c r="G203" s="281"/>
      <c r="H203" s="281"/>
      <c r="I203" s="281"/>
      <c r="J203" s="281"/>
      <c r="K203" s="281"/>
      <c r="L203" s="281"/>
      <c r="M203" s="281"/>
      <c r="N203" s="281"/>
      <c r="O203" s="281"/>
      <c r="P203" s="281"/>
      <c r="Q203" s="281"/>
      <c r="R203" s="282"/>
      <c r="S203" s="282"/>
      <c r="T203" s="283"/>
    </row>
    <row r="204" spans="5:20" ht="41.4" x14ac:dyDescent="0.3">
      <c r="E204" s="113" t="s">
        <v>279</v>
      </c>
      <c r="F204" s="109"/>
      <c r="G204" s="109"/>
      <c r="H204" s="109"/>
      <c r="I204" s="109"/>
      <c r="J204" s="109"/>
      <c r="K204" s="109"/>
      <c r="L204" s="109"/>
      <c r="M204" s="109"/>
      <c r="N204" s="109"/>
      <c r="O204" s="168" t="s">
        <v>367</v>
      </c>
      <c r="P204" s="168" t="s">
        <v>368</v>
      </c>
      <c r="Q204" s="168" t="s">
        <v>369</v>
      </c>
      <c r="R204" s="182"/>
      <c r="S204" s="170" t="s">
        <v>36</v>
      </c>
      <c r="T204" s="171">
        <f>SUBTOTAL(9,T205:T207)</f>
        <v>94.711500000000001</v>
      </c>
    </row>
    <row r="205" spans="5:20" x14ac:dyDescent="0.3">
      <c r="E205" s="241" t="s">
        <v>364</v>
      </c>
      <c r="F205" s="109"/>
      <c r="G205" s="110"/>
      <c r="H205" s="109"/>
      <c r="I205" s="109"/>
      <c r="J205" s="108"/>
      <c r="K205" s="108"/>
      <c r="L205" s="111"/>
      <c r="M205" s="108"/>
      <c r="N205" s="108" t="s">
        <v>357</v>
      </c>
      <c r="O205" s="236">
        <v>0.3</v>
      </c>
      <c r="P205" s="236">
        <v>137.91999999999999</v>
      </c>
      <c r="Q205" s="278">
        <f t="shared" ref="Q205:Q207" si="8">SUM(V205:Z205)</f>
        <v>0</v>
      </c>
      <c r="R205" s="169"/>
      <c r="S205" s="169"/>
      <c r="T205" s="174">
        <f>(O205*P205)-Q205</f>
        <v>41.375999999999998</v>
      </c>
    </row>
    <row r="206" spans="5:20" x14ac:dyDescent="0.3">
      <c r="E206" s="241" t="s">
        <v>365</v>
      </c>
      <c r="F206" s="109"/>
      <c r="G206" s="110"/>
      <c r="H206" s="109"/>
      <c r="I206" s="109"/>
      <c r="J206" s="108"/>
      <c r="K206" s="108"/>
      <c r="L206" s="111"/>
      <c r="M206" s="108"/>
      <c r="N206" s="108"/>
      <c r="O206" s="236">
        <v>0.3</v>
      </c>
      <c r="P206" s="236">
        <v>120</v>
      </c>
      <c r="Q206" s="278">
        <f t="shared" si="8"/>
        <v>0</v>
      </c>
      <c r="R206" s="169"/>
      <c r="S206" s="169"/>
      <c r="T206" s="174">
        <f t="shared" ref="T206:T207" si="9">(O206*P206)-Q206</f>
        <v>36</v>
      </c>
    </row>
    <row r="207" spans="5:20" x14ac:dyDescent="0.3">
      <c r="E207" s="113" t="s">
        <v>358</v>
      </c>
      <c r="F207" s="109"/>
      <c r="G207" s="110"/>
      <c r="H207" s="109"/>
      <c r="I207" s="109"/>
      <c r="J207" s="108"/>
      <c r="K207" s="108"/>
      <c r="L207" s="111"/>
      <c r="M207" s="108"/>
      <c r="N207" s="108"/>
      <c r="O207" s="236">
        <v>0.65</v>
      </c>
      <c r="P207" s="236">
        <v>26.67</v>
      </c>
      <c r="Q207" s="278">
        <f t="shared" si="8"/>
        <v>0</v>
      </c>
      <c r="R207" s="169"/>
      <c r="S207" s="169"/>
      <c r="T207" s="174">
        <f t="shared" si="9"/>
        <v>17.335500000000003</v>
      </c>
    </row>
    <row r="208" spans="5:20" x14ac:dyDescent="0.3">
      <c r="E208" s="194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95"/>
    </row>
    <row r="209" spans="5:20" x14ac:dyDescent="0.3">
      <c r="E209" s="157" t="s">
        <v>94</v>
      </c>
      <c r="F209" s="158" t="s">
        <v>371</v>
      </c>
      <c r="G209" s="159"/>
      <c r="H209" s="159"/>
      <c r="I209" s="160"/>
      <c r="J209" s="160"/>
      <c r="K209" s="160"/>
      <c r="L209" s="160"/>
      <c r="M209" s="160"/>
      <c r="N209" s="160"/>
      <c r="O209" s="160"/>
      <c r="P209" s="160"/>
      <c r="Q209" s="160"/>
      <c r="R209" s="161"/>
      <c r="S209" s="161"/>
      <c r="T209" s="162"/>
    </row>
    <row r="210" spans="5:20" x14ac:dyDescent="0.3">
      <c r="E210" s="270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284"/>
    </row>
    <row r="211" spans="5:20" x14ac:dyDescent="0.3">
      <c r="E211" s="254" t="s">
        <v>177</v>
      </c>
      <c r="F211" s="255" t="s">
        <v>372</v>
      </c>
      <c r="G211" s="256"/>
      <c r="H211" s="256"/>
      <c r="I211" s="256"/>
      <c r="J211" s="256"/>
      <c r="K211" s="256"/>
      <c r="L211" s="256"/>
      <c r="M211" s="256"/>
      <c r="N211" s="256"/>
      <c r="O211" s="256"/>
      <c r="P211" s="256"/>
      <c r="Q211" s="256"/>
      <c r="R211" s="257"/>
      <c r="S211" s="257"/>
      <c r="T211" s="258"/>
    </row>
    <row r="212" spans="5:20" x14ac:dyDescent="0.3">
      <c r="E212" s="270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284"/>
    </row>
    <row r="213" spans="5:20" ht="27.6" x14ac:dyDescent="0.3">
      <c r="E213" s="113" t="s">
        <v>279</v>
      </c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201" t="s">
        <v>373</v>
      </c>
      <c r="Q213" s="201" t="s">
        <v>374</v>
      </c>
      <c r="R213" s="109"/>
      <c r="S213" s="109" t="s">
        <v>36</v>
      </c>
      <c r="T213" s="171">
        <f>SUBTOTAL(9,T214:T215)</f>
        <v>1976.59</v>
      </c>
    </row>
    <row r="214" spans="5:20" x14ac:dyDescent="0.3">
      <c r="E214" s="185" t="s">
        <v>375</v>
      </c>
      <c r="F214" s="109"/>
      <c r="G214" s="110"/>
      <c r="H214" s="109"/>
      <c r="I214" s="109"/>
      <c r="J214" s="108"/>
      <c r="K214" s="108"/>
      <c r="L214" s="111"/>
      <c r="M214" s="111"/>
      <c r="N214" s="111"/>
      <c r="O214" s="111"/>
      <c r="P214" s="173">
        <v>1973</v>
      </c>
      <c r="Q214" s="236">
        <v>0.03</v>
      </c>
      <c r="R214" s="169"/>
      <c r="S214" s="169"/>
      <c r="T214" s="174">
        <f>P214</f>
        <v>1973</v>
      </c>
    </row>
    <row r="215" spans="5:20" x14ac:dyDescent="0.3">
      <c r="E215" s="185" t="s">
        <v>376</v>
      </c>
      <c r="F215" s="109"/>
      <c r="G215" s="110"/>
      <c r="H215" s="109"/>
      <c r="I215" s="109"/>
      <c r="J215" s="108"/>
      <c r="K215" s="108"/>
      <c r="L215" s="111"/>
      <c r="M215" s="111"/>
      <c r="N215" s="111"/>
      <c r="O215" s="111"/>
      <c r="P215" s="173">
        <v>3.59</v>
      </c>
      <c r="Q215" s="236">
        <v>0.03</v>
      </c>
      <c r="R215" s="169"/>
      <c r="S215" s="169"/>
      <c r="T215" s="174">
        <f>P215</f>
        <v>3.59</v>
      </c>
    </row>
    <row r="216" spans="5:20" x14ac:dyDescent="0.3">
      <c r="E216" s="270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284"/>
    </row>
    <row r="217" spans="5:20" x14ac:dyDescent="0.3">
      <c r="E217" s="254" t="s">
        <v>178</v>
      </c>
      <c r="F217" s="255" t="s">
        <v>377</v>
      </c>
      <c r="G217" s="256"/>
      <c r="H217" s="256"/>
      <c r="I217" s="256"/>
      <c r="J217" s="256"/>
      <c r="K217" s="256"/>
      <c r="L217" s="256"/>
      <c r="M217" s="256"/>
      <c r="N217" s="256"/>
      <c r="O217" s="256"/>
      <c r="P217" s="256"/>
      <c r="Q217" s="256"/>
      <c r="R217" s="257"/>
      <c r="S217" s="257"/>
      <c r="T217" s="258"/>
    </row>
    <row r="218" spans="5:20" x14ac:dyDescent="0.3">
      <c r="E218" s="270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284"/>
    </row>
    <row r="219" spans="5:20" ht="27.6" x14ac:dyDescent="0.3">
      <c r="E219" s="113" t="s">
        <v>279</v>
      </c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201" t="s">
        <v>348</v>
      </c>
      <c r="Q219" s="201" t="s">
        <v>296</v>
      </c>
      <c r="R219" s="109"/>
      <c r="S219" s="109" t="s">
        <v>36</v>
      </c>
      <c r="T219" s="223">
        <f>SUM(T220:T221)</f>
        <v>38.532000000000004</v>
      </c>
    </row>
    <row r="220" spans="5:20" x14ac:dyDescent="0.3">
      <c r="E220" s="185" t="s">
        <v>378</v>
      </c>
      <c r="F220" s="109"/>
      <c r="G220" s="110"/>
      <c r="H220" s="109"/>
      <c r="I220" s="109"/>
      <c r="J220" s="108"/>
      <c r="K220" s="108"/>
      <c r="L220" s="111"/>
      <c r="M220" s="111"/>
      <c r="N220" s="111"/>
      <c r="O220" s="111"/>
      <c r="P220" s="173">
        <v>272.22000000000003</v>
      </c>
      <c r="Q220" s="173">
        <v>0.1</v>
      </c>
      <c r="R220" s="182"/>
      <c r="S220" s="224"/>
      <c r="T220" s="223">
        <f>P220*Q220</f>
        <v>27.222000000000005</v>
      </c>
    </row>
    <row r="221" spans="5:20" x14ac:dyDescent="0.3">
      <c r="E221" s="185" t="s">
        <v>365</v>
      </c>
      <c r="F221" s="109"/>
      <c r="G221" s="110"/>
      <c r="H221" s="109"/>
      <c r="I221" s="109"/>
      <c r="J221" s="108"/>
      <c r="K221" s="108"/>
      <c r="L221" s="111"/>
      <c r="M221" s="111"/>
      <c r="N221" s="111"/>
      <c r="O221" s="111"/>
      <c r="P221" s="173">
        <v>113.1</v>
      </c>
      <c r="Q221" s="173">
        <v>0.1</v>
      </c>
      <c r="R221" s="182"/>
      <c r="S221" s="224"/>
      <c r="T221" s="223">
        <f>P221*Q221</f>
        <v>11.31</v>
      </c>
    </row>
    <row r="222" spans="5:20" x14ac:dyDescent="0.3">
      <c r="E222" s="270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284"/>
    </row>
    <row r="223" spans="5:20" x14ac:dyDescent="0.3">
      <c r="E223" s="254" t="s">
        <v>179</v>
      </c>
      <c r="F223" s="255" t="s">
        <v>379</v>
      </c>
      <c r="G223" s="256"/>
      <c r="H223" s="256"/>
      <c r="I223" s="256"/>
      <c r="J223" s="256"/>
      <c r="K223" s="256"/>
      <c r="L223" s="256"/>
      <c r="M223" s="256"/>
      <c r="N223" s="256"/>
      <c r="O223" s="256"/>
      <c r="P223" s="256"/>
      <c r="Q223" s="256"/>
      <c r="R223" s="257"/>
      <c r="S223" s="257"/>
      <c r="T223" s="258"/>
    </row>
    <row r="224" spans="5:20" x14ac:dyDescent="0.3">
      <c r="E224" s="270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284"/>
    </row>
    <row r="225" spans="5:20" ht="27.6" x14ac:dyDescent="0.3">
      <c r="E225" s="113" t="s">
        <v>279</v>
      </c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201" t="s">
        <v>348</v>
      </c>
      <c r="Q225" s="201" t="s">
        <v>296</v>
      </c>
      <c r="R225" s="109"/>
      <c r="S225" s="109" t="s">
        <v>36</v>
      </c>
      <c r="T225" s="223">
        <f>SUM(T226:T227)</f>
        <v>38.532000000000004</v>
      </c>
    </row>
    <row r="226" spans="5:20" x14ac:dyDescent="0.3">
      <c r="E226" s="185" t="s">
        <v>378</v>
      </c>
      <c r="F226" s="109"/>
      <c r="G226" s="110"/>
      <c r="H226" s="109"/>
      <c r="I226" s="109"/>
      <c r="J226" s="108"/>
      <c r="K226" s="108"/>
      <c r="L226" s="111"/>
      <c r="M226" s="111"/>
      <c r="N226" s="111"/>
      <c r="O226" s="111"/>
      <c r="P226" s="173">
        <v>272.22000000000003</v>
      </c>
      <c r="Q226" s="173">
        <v>0.1</v>
      </c>
      <c r="R226" s="182"/>
      <c r="S226" s="224"/>
      <c r="T226" s="223">
        <f>P226*Q226</f>
        <v>27.222000000000005</v>
      </c>
    </row>
    <row r="227" spans="5:20" x14ac:dyDescent="0.3">
      <c r="E227" s="185" t="s">
        <v>365</v>
      </c>
      <c r="F227" s="109"/>
      <c r="G227" s="110"/>
      <c r="H227" s="109"/>
      <c r="I227" s="109"/>
      <c r="J227" s="108"/>
      <c r="K227" s="108"/>
      <c r="L227" s="111"/>
      <c r="M227" s="111"/>
      <c r="N227" s="111"/>
      <c r="O227" s="111"/>
      <c r="P227" s="173">
        <v>113.1</v>
      </c>
      <c r="Q227" s="173">
        <v>0.1</v>
      </c>
      <c r="R227" s="182"/>
      <c r="S227" s="224"/>
      <c r="T227" s="223">
        <f>P227*Q227</f>
        <v>11.31</v>
      </c>
    </row>
    <row r="228" spans="5:20" x14ac:dyDescent="0.3">
      <c r="E228" s="270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284"/>
    </row>
    <row r="229" spans="5:20" x14ac:dyDescent="0.3">
      <c r="E229" s="254" t="s">
        <v>180</v>
      </c>
      <c r="F229" s="255" t="s">
        <v>380</v>
      </c>
      <c r="G229" s="256"/>
      <c r="H229" s="256"/>
      <c r="I229" s="256"/>
      <c r="J229" s="256"/>
      <c r="K229" s="256"/>
      <c r="L229" s="256"/>
      <c r="M229" s="256"/>
      <c r="N229" s="256"/>
      <c r="O229" s="256"/>
      <c r="P229" s="256"/>
      <c r="Q229" s="256"/>
      <c r="R229" s="257"/>
      <c r="S229" s="257"/>
      <c r="T229" s="258"/>
    </row>
    <row r="230" spans="5:20" x14ac:dyDescent="0.3">
      <c r="E230" s="270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284"/>
    </row>
    <row r="231" spans="5:20" ht="27.6" x14ac:dyDescent="0.3">
      <c r="E231" s="113" t="s">
        <v>279</v>
      </c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201" t="s">
        <v>381</v>
      </c>
      <c r="R231" s="109"/>
      <c r="S231" s="109" t="s">
        <v>36</v>
      </c>
      <c r="T231" s="285">
        <f>SUBTOTAL(9,T232)</f>
        <v>213.3</v>
      </c>
    </row>
    <row r="232" spans="5:20" x14ac:dyDescent="0.3">
      <c r="E232" s="185" t="s">
        <v>382</v>
      </c>
      <c r="F232" s="109"/>
      <c r="G232" s="110"/>
      <c r="H232" s="109"/>
      <c r="I232" s="109"/>
      <c r="J232" s="108"/>
      <c r="K232" s="108"/>
      <c r="L232" s="111"/>
      <c r="M232" s="111"/>
      <c r="N232" s="111"/>
      <c r="O232" s="111"/>
      <c r="P232" s="111"/>
      <c r="Q232" s="173">
        <v>213.3</v>
      </c>
      <c r="R232" s="182"/>
      <c r="S232" s="224"/>
      <c r="T232" s="285">
        <f>Q232</f>
        <v>213.3</v>
      </c>
    </row>
    <row r="233" spans="5:20" x14ac:dyDescent="0.3">
      <c r="E233" s="270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284"/>
    </row>
    <row r="234" spans="5:20" x14ac:dyDescent="0.3">
      <c r="E234" s="254" t="s">
        <v>181</v>
      </c>
      <c r="F234" s="255" t="s">
        <v>383</v>
      </c>
      <c r="G234" s="256"/>
      <c r="H234" s="256"/>
      <c r="I234" s="256"/>
      <c r="J234" s="256"/>
      <c r="K234" s="256"/>
      <c r="L234" s="256"/>
      <c r="M234" s="256"/>
      <c r="N234" s="256"/>
      <c r="O234" s="256"/>
      <c r="P234" s="256"/>
      <c r="Q234" s="256"/>
      <c r="R234" s="257"/>
      <c r="S234" s="257"/>
      <c r="T234" s="258"/>
    </row>
    <row r="235" spans="5:20" x14ac:dyDescent="0.3">
      <c r="E235" s="270"/>
      <c r="F235" s="163"/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  <c r="T235" s="286"/>
    </row>
    <row r="236" spans="5:20" ht="27.6" x14ac:dyDescent="0.3">
      <c r="E236" s="113" t="s">
        <v>279</v>
      </c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68" t="s">
        <v>384</v>
      </c>
      <c r="R236" s="182"/>
      <c r="S236" s="183" t="s">
        <v>36</v>
      </c>
      <c r="T236" s="171">
        <f>SUBTOTAL(9,T237:T237)</f>
        <v>102.11</v>
      </c>
    </row>
    <row r="237" spans="5:20" x14ac:dyDescent="0.3">
      <c r="E237" s="287" t="s">
        <v>385</v>
      </c>
      <c r="F237" s="281"/>
      <c r="G237" s="280"/>
      <c r="H237" s="281"/>
      <c r="I237" s="281"/>
      <c r="J237" s="288"/>
      <c r="K237" s="288"/>
      <c r="L237" s="289"/>
      <c r="M237" s="289"/>
      <c r="N237" s="289"/>
      <c r="O237" s="289"/>
      <c r="P237" s="289"/>
      <c r="Q237" s="290">
        <v>102.11</v>
      </c>
      <c r="R237" s="291"/>
      <c r="S237" s="291"/>
      <c r="T237" s="292">
        <f>Q237</f>
        <v>102.11</v>
      </c>
    </row>
    <row r="238" spans="5:20" x14ac:dyDescent="0.3">
      <c r="E238" s="313"/>
      <c r="F238" s="116"/>
      <c r="G238" s="117"/>
      <c r="H238" s="116"/>
      <c r="I238" s="116"/>
      <c r="J238" s="118"/>
      <c r="K238" s="118"/>
      <c r="L238" s="119"/>
      <c r="M238" s="119"/>
      <c r="N238" s="119"/>
      <c r="O238" s="119"/>
      <c r="P238" s="119"/>
      <c r="Q238" s="175"/>
      <c r="R238" s="163"/>
      <c r="S238" s="163"/>
      <c r="T238" s="167"/>
    </row>
    <row r="239" spans="5:20" x14ac:dyDescent="0.3">
      <c r="E239" s="254" t="s">
        <v>423</v>
      </c>
      <c r="F239" s="255" t="s">
        <v>425</v>
      </c>
      <c r="G239" s="256"/>
      <c r="H239" s="256"/>
      <c r="I239" s="256"/>
      <c r="J239" s="256"/>
      <c r="K239" s="256"/>
      <c r="L239" s="256"/>
      <c r="M239" s="256"/>
      <c r="N239" s="256"/>
      <c r="O239" s="256"/>
      <c r="P239" s="256"/>
      <c r="Q239" s="256"/>
      <c r="R239" s="257"/>
      <c r="S239" s="257"/>
      <c r="T239" s="258"/>
    </row>
    <row r="240" spans="5:20" x14ac:dyDescent="0.3">
      <c r="E240" s="270"/>
      <c r="F240" s="163"/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  <c r="T240" s="284"/>
    </row>
    <row r="241" spans="5:20" ht="27.6" x14ac:dyDescent="0.3">
      <c r="E241" s="113" t="s">
        <v>279</v>
      </c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68" t="s">
        <v>427</v>
      </c>
      <c r="R241" s="109"/>
      <c r="S241" s="109" t="s">
        <v>36</v>
      </c>
      <c r="T241" s="343">
        <f>T242</f>
        <v>19.23</v>
      </c>
    </row>
    <row r="242" spans="5:20" x14ac:dyDescent="0.3">
      <c r="E242" s="185" t="s">
        <v>426</v>
      </c>
      <c r="F242" s="109"/>
      <c r="G242" s="110"/>
      <c r="H242" s="109"/>
      <c r="I242" s="109"/>
      <c r="J242" s="108"/>
      <c r="K242" s="108"/>
      <c r="L242" s="111"/>
      <c r="M242" s="111"/>
      <c r="N242" s="111"/>
      <c r="O242" s="111"/>
      <c r="P242" s="111"/>
      <c r="Q242" s="290">
        <v>19.23</v>
      </c>
      <c r="R242" s="111"/>
      <c r="S242" s="169"/>
      <c r="T242" s="342">
        <f>Q242</f>
        <v>19.23</v>
      </c>
    </row>
    <row r="243" spans="5:20" x14ac:dyDescent="0.3">
      <c r="E243" s="313"/>
      <c r="F243" s="116"/>
      <c r="G243" s="117"/>
      <c r="H243" s="116"/>
      <c r="I243" s="116"/>
      <c r="J243" s="118"/>
      <c r="K243" s="118"/>
      <c r="L243" s="119"/>
      <c r="M243" s="119"/>
      <c r="N243" s="119"/>
      <c r="O243" s="119"/>
      <c r="P243" s="119"/>
      <c r="Q243" s="175"/>
      <c r="R243" s="163"/>
      <c r="S243" s="163"/>
      <c r="T243" s="167"/>
    </row>
    <row r="244" spans="5:20" x14ac:dyDescent="0.3">
      <c r="E244" s="188">
        <v>9</v>
      </c>
      <c r="F244" s="189" t="s">
        <v>92</v>
      </c>
      <c r="G244" s="190"/>
      <c r="H244" s="190"/>
      <c r="I244" s="190"/>
      <c r="J244" s="190"/>
      <c r="K244" s="190"/>
      <c r="L244" s="191"/>
      <c r="M244" s="191"/>
      <c r="N244" s="191"/>
      <c r="O244" s="191"/>
      <c r="P244" s="191"/>
      <c r="Q244" s="191"/>
      <c r="R244" s="192"/>
      <c r="S244" s="192"/>
      <c r="T244" s="193"/>
    </row>
    <row r="245" spans="5:20" x14ac:dyDescent="0.3">
      <c r="E245" s="270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  <c r="T245" s="284"/>
    </row>
    <row r="246" spans="5:20" x14ac:dyDescent="0.3">
      <c r="E246" s="157" t="s">
        <v>168</v>
      </c>
      <c r="F246" s="158" t="s">
        <v>167</v>
      </c>
      <c r="G246" s="159"/>
      <c r="H246" s="159"/>
      <c r="I246" s="160"/>
      <c r="J246" s="160"/>
      <c r="K246" s="160"/>
      <c r="L246" s="160"/>
      <c r="M246" s="160"/>
      <c r="N246" s="160"/>
      <c r="O246" s="160"/>
      <c r="P246" s="160"/>
      <c r="Q246" s="160"/>
      <c r="R246" s="161"/>
      <c r="S246" s="161"/>
      <c r="T246" s="162"/>
    </row>
    <row r="247" spans="5:20" x14ac:dyDescent="0.3">
      <c r="E247" s="270"/>
      <c r="F247" s="163"/>
      <c r="G247" s="163"/>
      <c r="H247" s="163"/>
      <c r="I247" s="163"/>
      <c r="J247" s="163"/>
      <c r="K247" s="163"/>
      <c r="L247" s="163"/>
      <c r="M247" s="163"/>
      <c r="N247" s="163"/>
      <c r="O247" s="163"/>
      <c r="P247" s="163"/>
      <c r="Q247" s="163"/>
      <c r="R247" s="163"/>
      <c r="S247" s="163"/>
      <c r="T247" s="284"/>
    </row>
    <row r="248" spans="5:20" x14ac:dyDescent="0.3">
      <c r="E248" s="254" t="s">
        <v>182</v>
      </c>
      <c r="F248" s="255" t="s">
        <v>386</v>
      </c>
      <c r="G248" s="256"/>
      <c r="H248" s="256"/>
      <c r="I248" s="256"/>
      <c r="J248" s="256"/>
      <c r="K248" s="256"/>
      <c r="L248" s="256"/>
      <c r="M248" s="256"/>
      <c r="N248" s="256"/>
      <c r="O248" s="256"/>
      <c r="P248" s="256"/>
      <c r="Q248" s="256"/>
      <c r="R248" s="257"/>
      <c r="S248" s="257"/>
      <c r="T248" s="258"/>
    </row>
    <row r="249" spans="5:20" x14ac:dyDescent="0.3">
      <c r="E249" s="270"/>
      <c r="F249" s="163"/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  <c r="T249" s="284"/>
    </row>
    <row r="250" spans="5:20" x14ac:dyDescent="0.3">
      <c r="E250" s="113" t="s">
        <v>279</v>
      </c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201" t="s">
        <v>387</v>
      </c>
      <c r="R250" s="109"/>
      <c r="S250" s="109" t="s">
        <v>36</v>
      </c>
      <c r="T250" s="171">
        <f>SUBTOTAL(9,T251:T255)</f>
        <v>2634.11</v>
      </c>
    </row>
    <row r="251" spans="5:20" x14ac:dyDescent="0.3">
      <c r="E251" s="185" t="s">
        <v>388</v>
      </c>
      <c r="F251" s="109"/>
      <c r="G251" s="110"/>
      <c r="H251" s="109"/>
      <c r="I251" s="109"/>
      <c r="J251" s="108"/>
      <c r="K251" s="108"/>
      <c r="L251" s="111"/>
      <c r="M251" s="111"/>
      <c r="N251" s="111"/>
      <c r="O251" s="111"/>
      <c r="P251" s="111"/>
      <c r="Q251" s="173">
        <v>2395.3000000000002</v>
      </c>
      <c r="R251" s="169"/>
      <c r="S251" s="169"/>
      <c r="T251" s="174">
        <f>Q251</f>
        <v>2395.3000000000002</v>
      </c>
    </row>
    <row r="252" spans="5:20" x14ac:dyDescent="0.3">
      <c r="E252" s="241" t="s">
        <v>389</v>
      </c>
      <c r="F252" s="109"/>
      <c r="G252" s="110"/>
      <c r="H252" s="109"/>
      <c r="I252" s="109"/>
      <c r="J252" s="108"/>
      <c r="K252" s="108"/>
      <c r="L252" s="111"/>
      <c r="M252" s="111"/>
      <c r="N252" s="111"/>
      <c r="O252" s="111"/>
      <c r="P252" s="111"/>
      <c r="Q252" s="173">
        <v>41.38</v>
      </c>
      <c r="R252" s="169"/>
      <c r="S252" s="169"/>
      <c r="T252" s="174">
        <f t="shared" ref="T252:T254" si="10">Q252</f>
        <v>41.38</v>
      </c>
    </row>
    <row r="253" spans="5:20" x14ac:dyDescent="0.3">
      <c r="E253" s="241" t="s">
        <v>390</v>
      </c>
      <c r="F253" s="109"/>
      <c r="G253" s="110"/>
      <c r="H253" s="109"/>
      <c r="I253" s="109"/>
      <c r="J253" s="108"/>
      <c r="K253" s="108"/>
      <c r="L253" s="111"/>
      <c r="M253" s="111"/>
      <c r="N253" s="111"/>
      <c r="O253" s="111"/>
      <c r="P253" s="111"/>
      <c r="Q253" s="173">
        <v>36</v>
      </c>
      <c r="R253" s="169"/>
      <c r="S253" s="169"/>
      <c r="T253" s="174">
        <f t="shared" si="10"/>
        <v>36</v>
      </c>
    </row>
    <row r="254" spans="5:20" x14ac:dyDescent="0.3">
      <c r="E254" s="241" t="s">
        <v>391</v>
      </c>
      <c r="F254" s="109"/>
      <c r="G254" s="110"/>
      <c r="H254" s="109"/>
      <c r="I254" s="109"/>
      <c r="J254" s="108"/>
      <c r="K254" s="108"/>
      <c r="L254" s="111"/>
      <c r="M254" s="111"/>
      <c r="N254" s="111"/>
      <c r="O254" s="111"/>
      <c r="P254" s="111"/>
      <c r="Q254" s="173">
        <v>26.7</v>
      </c>
      <c r="R254" s="169"/>
      <c r="S254" s="169"/>
      <c r="T254" s="174">
        <f t="shared" si="10"/>
        <v>26.7</v>
      </c>
    </row>
    <row r="255" spans="5:20" x14ac:dyDescent="0.3">
      <c r="E255" s="185" t="s">
        <v>392</v>
      </c>
      <c r="F255" s="109"/>
      <c r="G255" s="110"/>
      <c r="H255" s="109"/>
      <c r="I255" s="109"/>
      <c r="J255" s="108"/>
      <c r="K255" s="108"/>
      <c r="L255" s="111"/>
      <c r="M255" s="111"/>
      <c r="N255" s="111"/>
      <c r="O255" s="111"/>
      <c r="P255" s="111"/>
      <c r="Q255" s="173">
        <v>134.72999999999999</v>
      </c>
      <c r="R255" s="169"/>
      <c r="S255" s="169"/>
      <c r="T255" s="174">
        <f>Q255</f>
        <v>134.72999999999999</v>
      </c>
    </row>
    <row r="256" spans="5:20" x14ac:dyDescent="0.3">
      <c r="E256" s="270"/>
      <c r="F256" s="163"/>
      <c r="G256" s="163"/>
      <c r="H256" s="163"/>
      <c r="I256" s="163"/>
      <c r="J256" s="163"/>
      <c r="K256" s="163"/>
      <c r="L256" s="163"/>
      <c r="M256" s="163"/>
      <c r="N256" s="163"/>
      <c r="O256" s="163"/>
      <c r="P256" s="163"/>
      <c r="Q256" s="163"/>
      <c r="R256" s="163"/>
      <c r="S256" s="163"/>
      <c r="T256" s="284"/>
    </row>
    <row r="257" spans="5:20" x14ac:dyDescent="0.3">
      <c r="E257" s="157" t="s">
        <v>169</v>
      </c>
      <c r="F257" s="158" t="s">
        <v>393</v>
      </c>
      <c r="G257" s="159"/>
      <c r="H257" s="159"/>
      <c r="I257" s="160"/>
      <c r="J257" s="160"/>
      <c r="K257" s="160"/>
      <c r="L257" s="160"/>
      <c r="M257" s="160"/>
      <c r="N257" s="160"/>
      <c r="O257" s="160"/>
      <c r="P257" s="160"/>
      <c r="Q257" s="160"/>
      <c r="R257" s="161"/>
      <c r="S257" s="161"/>
      <c r="T257" s="162"/>
    </row>
    <row r="258" spans="5:20" x14ac:dyDescent="0.3">
      <c r="E258" s="270"/>
      <c r="F258" s="163"/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  <c r="T258" s="284"/>
    </row>
    <row r="259" spans="5:20" ht="27.6" x14ac:dyDescent="0.3">
      <c r="E259" s="293" t="s">
        <v>394</v>
      </c>
      <c r="F259" s="255" t="s">
        <v>395</v>
      </c>
      <c r="G259" s="256"/>
      <c r="H259" s="256"/>
      <c r="I259" s="256"/>
      <c r="J259" s="256"/>
      <c r="K259" s="256"/>
      <c r="L259" s="256"/>
      <c r="M259" s="256"/>
      <c r="N259" s="256"/>
      <c r="O259" s="256"/>
      <c r="P259" s="256"/>
      <c r="Q259" s="256"/>
      <c r="R259" s="257"/>
      <c r="S259" s="257"/>
      <c r="T259" s="258"/>
    </row>
    <row r="260" spans="5:20" x14ac:dyDescent="0.3">
      <c r="E260" s="270"/>
      <c r="F260" s="163"/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  <c r="T260" s="284"/>
    </row>
    <row r="261" spans="5:20" x14ac:dyDescent="0.3">
      <c r="E261" s="113" t="s">
        <v>279</v>
      </c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201" t="s">
        <v>387</v>
      </c>
      <c r="R261" s="109"/>
      <c r="S261" s="109" t="s">
        <v>36</v>
      </c>
      <c r="T261" s="171">
        <f>SUBTOTAL(9,T262:T263)</f>
        <v>48.22</v>
      </c>
    </row>
    <row r="262" spans="5:20" x14ac:dyDescent="0.3">
      <c r="E262" s="185" t="s">
        <v>396</v>
      </c>
      <c r="F262" s="109"/>
      <c r="G262" s="110"/>
      <c r="H262" s="109"/>
      <c r="I262" s="109"/>
      <c r="J262" s="108"/>
      <c r="K262" s="108"/>
      <c r="L262" s="111"/>
      <c r="M262" s="111"/>
      <c r="N262" s="111"/>
      <c r="O262" s="111"/>
      <c r="P262" s="111"/>
      <c r="Q262" s="173">
        <v>17.34</v>
      </c>
      <c r="R262" s="169"/>
      <c r="S262" s="169"/>
      <c r="T262" s="174">
        <f>Q262</f>
        <v>17.34</v>
      </c>
    </row>
    <row r="263" spans="5:20" x14ac:dyDescent="0.3">
      <c r="E263" s="241" t="s">
        <v>397</v>
      </c>
      <c r="F263" s="109"/>
      <c r="G263" s="110"/>
      <c r="H263" s="109"/>
      <c r="I263" s="109"/>
      <c r="J263" s="108"/>
      <c r="K263" s="108"/>
      <c r="L263" s="111"/>
      <c r="M263" s="111"/>
      <c r="N263" s="111"/>
      <c r="O263" s="111"/>
      <c r="P263" s="111"/>
      <c r="Q263" s="173">
        <v>30.88</v>
      </c>
      <c r="R263" s="169"/>
      <c r="S263" s="169"/>
      <c r="T263" s="174">
        <f t="shared" ref="T263" si="11">Q263</f>
        <v>30.88</v>
      </c>
    </row>
    <row r="264" spans="5:20" x14ac:dyDescent="0.3">
      <c r="E264" s="270"/>
      <c r="F264" s="163"/>
      <c r="G264" s="163"/>
      <c r="H264" s="163"/>
      <c r="I264" s="163"/>
      <c r="J264" s="163"/>
      <c r="K264" s="163"/>
      <c r="L264" s="163"/>
      <c r="M264" s="163"/>
      <c r="N264" s="163"/>
      <c r="O264" s="163"/>
      <c r="P264" s="163"/>
      <c r="Q264" s="163"/>
      <c r="R264" s="163"/>
      <c r="S264" s="163"/>
      <c r="T264" s="284"/>
    </row>
    <row r="265" spans="5:20" x14ac:dyDescent="0.3">
      <c r="E265" s="188">
        <v>10</v>
      </c>
      <c r="F265" s="189" t="s">
        <v>398</v>
      </c>
      <c r="G265" s="190"/>
      <c r="H265" s="190"/>
      <c r="I265" s="190"/>
      <c r="J265" s="190"/>
      <c r="K265" s="190"/>
      <c r="L265" s="191"/>
      <c r="M265" s="191"/>
      <c r="N265" s="191"/>
      <c r="O265" s="191"/>
      <c r="P265" s="191"/>
      <c r="Q265" s="191"/>
      <c r="R265" s="192"/>
      <c r="S265" s="192"/>
      <c r="T265" s="193"/>
    </row>
    <row r="266" spans="5:20" x14ac:dyDescent="0.3">
      <c r="E266" s="270"/>
      <c r="F266" s="163"/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  <c r="T266" s="284"/>
    </row>
    <row r="267" spans="5:20" x14ac:dyDescent="0.3">
      <c r="E267" s="185" t="s">
        <v>399</v>
      </c>
      <c r="F267" s="169"/>
      <c r="G267" s="169"/>
      <c r="H267" s="169"/>
      <c r="I267" s="169"/>
      <c r="J267" s="169"/>
      <c r="K267" s="169"/>
      <c r="L267" s="169"/>
      <c r="M267" s="169"/>
      <c r="N267" s="169"/>
      <c r="O267" s="169"/>
      <c r="P267" s="169"/>
      <c r="Q267" s="169"/>
      <c r="R267" s="169"/>
      <c r="S267" s="169"/>
      <c r="T267" s="294"/>
    </row>
    <row r="268" spans="5:20" x14ac:dyDescent="0.3">
      <c r="E268" s="270"/>
      <c r="F268" s="163"/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  <c r="T268" s="284"/>
    </row>
    <row r="269" spans="5:20" x14ac:dyDescent="0.3">
      <c r="E269" s="188">
        <v>11</v>
      </c>
      <c r="F269" s="189" t="s">
        <v>400</v>
      </c>
      <c r="G269" s="190"/>
      <c r="H269" s="190"/>
      <c r="I269" s="190"/>
      <c r="J269" s="190"/>
      <c r="K269" s="190"/>
      <c r="L269" s="191"/>
      <c r="M269" s="191"/>
      <c r="N269" s="191"/>
      <c r="O269" s="191"/>
      <c r="P269" s="191"/>
      <c r="Q269" s="191"/>
      <c r="R269" s="192"/>
      <c r="S269" s="192"/>
      <c r="T269" s="193"/>
    </row>
    <row r="270" spans="5:20" x14ac:dyDescent="0.3">
      <c r="E270" s="270"/>
      <c r="F270" s="163"/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  <c r="T270" s="284"/>
    </row>
    <row r="271" spans="5:20" x14ac:dyDescent="0.3">
      <c r="E271" s="185" t="s">
        <v>399</v>
      </c>
      <c r="F271" s="169"/>
      <c r="G271" s="169"/>
      <c r="H271" s="169"/>
      <c r="I271" s="169"/>
      <c r="J271" s="169"/>
      <c r="K271" s="169"/>
      <c r="L271" s="169"/>
      <c r="M271" s="169"/>
      <c r="N271" s="169"/>
      <c r="O271" s="169"/>
      <c r="P271" s="169"/>
      <c r="Q271" s="169"/>
      <c r="R271" s="169"/>
      <c r="S271" s="169"/>
      <c r="T271" s="294"/>
    </row>
    <row r="272" spans="5:20" x14ac:dyDescent="0.3">
      <c r="E272" s="270"/>
      <c r="F272" s="163"/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  <c r="T272" s="284"/>
    </row>
    <row r="273" spans="5:20" x14ac:dyDescent="0.3">
      <c r="E273" s="188">
        <v>12</v>
      </c>
      <c r="F273" s="189" t="s">
        <v>236</v>
      </c>
      <c r="G273" s="190"/>
      <c r="H273" s="190"/>
      <c r="I273" s="190"/>
      <c r="J273" s="190"/>
      <c r="K273" s="190"/>
      <c r="L273" s="191"/>
      <c r="M273" s="191"/>
      <c r="N273" s="191"/>
      <c r="O273" s="191"/>
      <c r="P273" s="191"/>
      <c r="Q273" s="191"/>
      <c r="R273" s="192"/>
      <c r="S273" s="192"/>
      <c r="T273" s="193"/>
    </row>
    <row r="274" spans="5:20" x14ac:dyDescent="0.3">
      <c r="E274" s="270"/>
      <c r="F274" s="163"/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3"/>
      <c r="S274" s="163"/>
      <c r="T274" s="284"/>
    </row>
    <row r="275" spans="5:20" x14ac:dyDescent="0.3">
      <c r="E275" s="157" t="s">
        <v>237</v>
      </c>
      <c r="F275" s="158" t="s">
        <v>401</v>
      </c>
      <c r="G275" s="159"/>
      <c r="H275" s="159"/>
      <c r="I275" s="160"/>
      <c r="J275" s="160"/>
      <c r="K275" s="160"/>
      <c r="L275" s="160"/>
      <c r="M275" s="160"/>
      <c r="N275" s="160"/>
      <c r="O275" s="160"/>
      <c r="P275" s="160"/>
      <c r="Q275" s="160"/>
      <c r="R275" s="161"/>
      <c r="S275" s="161"/>
      <c r="T275" s="162"/>
    </row>
    <row r="276" spans="5:20" x14ac:dyDescent="0.3">
      <c r="E276" s="270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  <c r="T276" s="284"/>
    </row>
    <row r="277" spans="5:20" ht="27.6" x14ac:dyDescent="0.3">
      <c r="E277" s="113" t="s">
        <v>279</v>
      </c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68" t="s">
        <v>402</v>
      </c>
      <c r="R277" s="182"/>
      <c r="S277" s="183" t="s">
        <v>36</v>
      </c>
      <c r="T277" s="296">
        <f>SUBTOTAL(9,T278:T278)</f>
        <v>841.48</v>
      </c>
    </row>
    <row r="278" spans="5:20" x14ac:dyDescent="0.3">
      <c r="E278" s="287" t="s">
        <v>403</v>
      </c>
      <c r="F278" s="281"/>
      <c r="G278" s="280"/>
      <c r="H278" s="281"/>
      <c r="I278" s="281"/>
      <c r="J278" s="288"/>
      <c r="K278" s="288"/>
      <c r="L278" s="289"/>
      <c r="M278" s="289"/>
      <c r="N278" s="289"/>
      <c r="O278" s="289"/>
      <c r="P278" s="289"/>
      <c r="Q278" s="290">
        <v>841.48</v>
      </c>
      <c r="R278" s="291"/>
      <c r="S278" s="291"/>
      <c r="T278" s="344">
        <f>Q278</f>
        <v>841.48</v>
      </c>
    </row>
    <row r="279" spans="5:20" x14ac:dyDescent="0.3">
      <c r="E279" s="270"/>
      <c r="F279" s="163"/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  <c r="Q279" s="163"/>
      <c r="R279" s="163"/>
      <c r="S279" s="163"/>
      <c r="T279" s="284"/>
    </row>
    <row r="280" spans="5:20" x14ac:dyDescent="0.3">
      <c r="E280" s="157" t="s">
        <v>238</v>
      </c>
      <c r="F280" s="158" t="s">
        <v>404</v>
      </c>
      <c r="G280" s="159"/>
      <c r="H280" s="159"/>
      <c r="I280" s="160"/>
      <c r="J280" s="160"/>
      <c r="K280" s="160"/>
      <c r="L280" s="160"/>
      <c r="M280" s="160"/>
      <c r="N280" s="160"/>
      <c r="O280" s="160"/>
      <c r="P280" s="160"/>
      <c r="Q280" s="160"/>
      <c r="R280" s="161"/>
      <c r="S280" s="161"/>
      <c r="T280" s="162"/>
    </row>
    <row r="281" spans="5:20" x14ac:dyDescent="0.3">
      <c r="E281" s="270"/>
      <c r="F281" s="163"/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  <c r="T281" s="284"/>
    </row>
    <row r="282" spans="5:20" ht="27.6" x14ac:dyDescent="0.3">
      <c r="E282" s="113" t="s">
        <v>279</v>
      </c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68" t="s">
        <v>283</v>
      </c>
      <c r="R282" s="182"/>
      <c r="S282" s="183" t="s">
        <v>36</v>
      </c>
      <c r="T282" s="345">
        <f>SUBTOTAL(9,T283:T283)</f>
        <v>19</v>
      </c>
    </row>
    <row r="283" spans="5:20" x14ac:dyDescent="0.3">
      <c r="E283" s="287" t="s">
        <v>403</v>
      </c>
      <c r="F283" s="281"/>
      <c r="G283" s="280"/>
      <c r="H283" s="281"/>
      <c r="I283" s="281"/>
      <c r="J283" s="288"/>
      <c r="K283" s="288"/>
      <c r="L283" s="289"/>
      <c r="M283" s="289"/>
      <c r="N283" s="289"/>
      <c r="O283" s="289"/>
      <c r="P283" s="289"/>
      <c r="Q283" s="186">
        <v>19</v>
      </c>
      <c r="R283" s="169"/>
      <c r="S283" s="169"/>
      <c r="T283" s="346">
        <f>Q283</f>
        <v>19</v>
      </c>
    </row>
    <row r="284" spans="5:20" x14ac:dyDescent="0.3">
      <c r="E284" s="270"/>
      <c r="F284" s="163"/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  <c r="T284" s="284"/>
    </row>
    <row r="285" spans="5:20" x14ac:dyDescent="0.3">
      <c r="E285" s="157" t="s">
        <v>239</v>
      </c>
      <c r="F285" s="158" t="s">
        <v>405</v>
      </c>
      <c r="G285" s="159"/>
      <c r="H285" s="159"/>
      <c r="I285" s="160"/>
      <c r="J285" s="160"/>
      <c r="K285" s="160"/>
      <c r="L285" s="160"/>
      <c r="M285" s="160"/>
      <c r="N285" s="160"/>
      <c r="O285" s="160"/>
      <c r="P285" s="160"/>
      <c r="Q285" s="160"/>
      <c r="R285" s="161"/>
      <c r="S285" s="161"/>
      <c r="T285" s="162"/>
    </row>
    <row r="286" spans="5:20" x14ac:dyDescent="0.3">
      <c r="E286" s="270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  <c r="T286" s="284"/>
    </row>
    <row r="287" spans="5:20" ht="27.6" x14ac:dyDescent="0.3">
      <c r="E287" s="113" t="s">
        <v>279</v>
      </c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68" t="s">
        <v>283</v>
      </c>
      <c r="R287" s="182"/>
      <c r="S287" s="183" t="s">
        <v>36</v>
      </c>
      <c r="T287" s="184">
        <f>SUBTOTAL(9,T288:T288)</f>
        <v>30</v>
      </c>
    </row>
    <row r="288" spans="5:20" x14ac:dyDescent="0.3">
      <c r="E288" s="287" t="s">
        <v>403</v>
      </c>
      <c r="F288" s="281"/>
      <c r="G288" s="280"/>
      <c r="H288" s="281"/>
      <c r="I288" s="281"/>
      <c r="J288" s="288"/>
      <c r="K288" s="288"/>
      <c r="L288" s="289"/>
      <c r="M288" s="289"/>
      <c r="N288" s="289"/>
      <c r="O288" s="289"/>
      <c r="P288" s="289"/>
      <c r="Q288" s="186">
        <v>30</v>
      </c>
      <c r="R288" s="169"/>
      <c r="S288" s="169"/>
      <c r="T288" s="187">
        <f>Q288</f>
        <v>30</v>
      </c>
    </row>
    <row r="289" spans="5:20" x14ac:dyDescent="0.3">
      <c r="E289" s="270"/>
      <c r="F289" s="163"/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  <c r="T289" s="284"/>
    </row>
    <row r="290" spans="5:20" x14ac:dyDescent="0.3">
      <c r="E290" s="157" t="s">
        <v>240</v>
      </c>
      <c r="F290" s="158" t="s">
        <v>406</v>
      </c>
      <c r="G290" s="159"/>
      <c r="H290" s="159"/>
      <c r="I290" s="160"/>
      <c r="J290" s="160"/>
      <c r="K290" s="160"/>
      <c r="L290" s="160"/>
      <c r="M290" s="160"/>
      <c r="N290" s="160"/>
      <c r="O290" s="160"/>
      <c r="P290" s="160"/>
      <c r="Q290" s="160"/>
      <c r="R290" s="161"/>
      <c r="S290" s="161"/>
      <c r="T290" s="162"/>
    </row>
    <row r="291" spans="5:20" x14ac:dyDescent="0.3">
      <c r="E291" s="270"/>
      <c r="F291" s="163"/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3"/>
      <c r="R291" s="163"/>
      <c r="S291" s="163"/>
      <c r="T291" s="284"/>
    </row>
    <row r="292" spans="5:20" ht="27.6" x14ac:dyDescent="0.3">
      <c r="E292" s="113" t="s">
        <v>279</v>
      </c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68" t="s">
        <v>283</v>
      </c>
      <c r="R292" s="182"/>
      <c r="S292" s="183" t="s">
        <v>36</v>
      </c>
      <c r="T292" s="184">
        <f>SUBTOTAL(9,T293:T293)</f>
        <v>6</v>
      </c>
    </row>
    <row r="293" spans="5:20" x14ac:dyDescent="0.3">
      <c r="E293" s="287" t="s">
        <v>403</v>
      </c>
      <c r="F293" s="281"/>
      <c r="G293" s="280"/>
      <c r="H293" s="281"/>
      <c r="I293" s="281"/>
      <c r="J293" s="288"/>
      <c r="K293" s="288"/>
      <c r="L293" s="289"/>
      <c r="M293" s="289"/>
      <c r="N293" s="289"/>
      <c r="O293" s="289"/>
      <c r="P293" s="289"/>
      <c r="Q293" s="186">
        <v>6</v>
      </c>
      <c r="R293" s="169"/>
      <c r="S293" s="169"/>
      <c r="T293" s="187">
        <f>Q293</f>
        <v>6</v>
      </c>
    </row>
    <row r="294" spans="5:20" x14ac:dyDescent="0.3">
      <c r="E294" s="270"/>
      <c r="F294" s="163"/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163"/>
      <c r="T294" s="284"/>
    </row>
    <row r="295" spans="5:20" x14ac:dyDescent="0.3">
      <c r="E295" s="157" t="s">
        <v>241</v>
      </c>
      <c r="F295" s="158" t="s">
        <v>407</v>
      </c>
      <c r="G295" s="159"/>
      <c r="H295" s="159"/>
      <c r="I295" s="160"/>
      <c r="J295" s="160"/>
      <c r="K295" s="160"/>
      <c r="L295" s="160"/>
      <c r="M295" s="160"/>
      <c r="N295" s="160"/>
      <c r="O295" s="160"/>
      <c r="P295" s="160"/>
      <c r="Q295" s="160"/>
      <c r="R295" s="161"/>
      <c r="S295" s="161"/>
      <c r="T295" s="162"/>
    </row>
    <row r="296" spans="5:20" x14ac:dyDescent="0.3">
      <c r="E296" s="270"/>
      <c r="F296" s="163"/>
      <c r="G296" s="163"/>
      <c r="H296" s="163"/>
      <c r="I296" s="163"/>
      <c r="J296" s="163"/>
      <c r="K296" s="163"/>
      <c r="L296" s="163"/>
      <c r="M296" s="163"/>
      <c r="N296" s="163"/>
      <c r="O296" s="163"/>
      <c r="P296" s="163"/>
      <c r="Q296" s="163"/>
      <c r="R296" s="163"/>
      <c r="S296" s="163"/>
      <c r="T296" s="284"/>
    </row>
    <row r="297" spans="5:20" ht="27.6" x14ac:dyDescent="0.3">
      <c r="E297" s="113" t="s">
        <v>279</v>
      </c>
      <c r="F297" s="109"/>
      <c r="G297" s="109"/>
      <c r="H297" s="109"/>
      <c r="I297" s="109"/>
      <c r="J297" s="109"/>
      <c r="K297" s="109"/>
      <c r="L297" s="109"/>
      <c r="M297" s="109"/>
      <c r="N297" s="109"/>
      <c r="O297" s="168" t="s">
        <v>408</v>
      </c>
      <c r="P297" s="168" t="s">
        <v>409</v>
      </c>
      <c r="Q297" s="168" t="s">
        <v>410</v>
      </c>
      <c r="R297" s="182"/>
      <c r="S297" s="183" t="s">
        <v>36</v>
      </c>
      <c r="T297" s="171">
        <f>SUBTOTAL(9,T298:T298)</f>
        <v>89.856000000000009</v>
      </c>
    </row>
    <row r="298" spans="5:20" x14ac:dyDescent="0.3">
      <c r="E298" s="287" t="s">
        <v>403</v>
      </c>
      <c r="F298" s="281"/>
      <c r="G298" s="280"/>
      <c r="H298" s="281"/>
      <c r="I298" s="281"/>
      <c r="J298" s="288"/>
      <c r="K298" s="288"/>
      <c r="L298" s="289"/>
      <c r="M298" s="289"/>
      <c r="N298" s="289"/>
      <c r="O298" s="236">
        <v>12.48</v>
      </c>
      <c r="P298" s="236">
        <v>2</v>
      </c>
      <c r="Q298" s="295">
        <v>3.6</v>
      </c>
      <c r="R298" s="169"/>
      <c r="S298" s="169"/>
      <c r="T298" s="174">
        <f>(O298*P298)*Q298</f>
        <v>89.856000000000009</v>
      </c>
    </row>
    <row r="299" spans="5:20" x14ac:dyDescent="0.3">
      <c r="E299" s="270"/>
      <c r="F299" s="163"/>
      <c r="G299" s="163"/>
      <c r="H299" s="163"/>
      <c r="I299" s="163"/>
      <c r="J299" s="163"/>
      <c r="K299" s="163"/>
      <c r="L299" s="163"/>
      <c r="M299" s="163"/>
      <c r="N299" s="163"/>
      <c r="O299" s="163"/>
      <c r="P299" s="163"/>
      <c r="Q299" s="163"/>
      <c r="R299" s="163"/>
      <c r="S299" s="163"/>
      <c r="T299" s="284"/>
    </row>
    <row r="300" spans="5:20" x14ac:dyDescent="0.3">
      <c r="E300" s="157" t="s">
        <v>242</v>
      </c>
      <c r="F300" s="158" t="s">
        <v>411</v>
      </c>
      <c r="G300" s="159"/>
      <c r="H300" s="159"/>
      <c r="I300" s="160"/>
      <c r="J300" s="160"/>
      <c r="K300" s="160"/>
      <c r="L300" s="160"/>
      <c r="M300" s="160"/>
      <c r="N300" s="160"/>
      <c r="O300" s="160"/>
      <c r="P300" s="160"/>
      <c r="Q300" s="160"/>
      <c r="R300" s="161"/>
      <c r="S300" s="161"/>
      <c r="T300" s="162"/>
    </row>
    <row r="301" spans="5:20" x14ac:dyDescent="0.3">
      <c r="E301" s="270"/>
      <c r="F301" s="163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  <c r="T301" s="284"/>
    </row>
    <row r="302" spans="5:20" ht="27.6" x14ac:dyDescent="0.3">
      <c r="E302" s="113" t="s">
        <v>279</v>
      </c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68" t="s">
        <v>412</v>
      </c>
      <c r="Q302" s="168" t="s">
        <v>413</v>
      </c>
      <c r="R302" s="182"/>
      <c r="S302" s="183" t="s">
        <v>36</v>
      </c>
      <c r="T302" s="171">
        <f>SUBTOTAL(9,T303:T303)</f>
        <v>37.69</v>
      </c>
    </row>
    <row r="303" spans="5:20" x14ac:dyDescent="0.3">
      <c r="E303" s="287" t="s">
        <v>403</v>
      </c>
      <c r="F303" s="281"/>
      <c r="G303" s="280"/>
      <c r="H303" s="281"/>
      <c r="I303" s="281"/>
      <c r="J303" s="288"/>
      <c r="K303" s="288"/>
      <c r="L303" s="289"/>
      <c r="M303" s="289"/>
      <c r="N303" s="289"/>
      <c r="O303" s="289"/>
      <c r="P303" s="236">
        <v>37.69</v>
      </c>
      <c r="Q303" s="236">
        <v>1</v>
      </c>
      <c r="R303" s="169"/>
      <c r="S303" s="169"/>
      <c r="T303" s="174">
        <f>P303*Q303</f>
        <v>37.69</v>
      </c>
    </row>
    <row r="304" spans="5:20" x14ac:dyDescent="0.3">
      <c r="E304" s="270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  <c r="T304" s="284"/>
    </row>
    <row r="305" spans="5:20" x14ac:dyDescent="0.3">
      <c r="E305" s="157" t="s">
        <v>243</v>
      </c>
      <c r="F305" s="158" t="s">
        <v>414</v>
      </c>
      <c r="G305" s="159"/>
      <c r="H305" s="159"/>
      <c r="I305" s="160"/>
      <c r="J305" s="160"/>
      <c r="K305" s="160"/>
      <c r="L305" s="160"/>
      <c r="M305" s="160"/>
      <c r="N305" s="160"/>
      <c r="O305" s="160"/>
      <c r="P305" s="160"/>
      <c r="Q305" s="160"/>
      <c r="R305" s="161"/>
      <c r="S305" s="161"/>
      <c r="T305" s="162"/>
    </row>
    <row r="306" spans="5:20" x14ac:dyDescent="0.3">
      <c r="E306" s="270"/>
      <c r="F306" s="163"/>
      <c r="G306" s="163"/>
      <c r="H306" s="163"/>
      <c r="I306" s="163"/>
      <c r="J306" s="163"/>
      <c r="K306" s="163"/>
      <c r="L306" s="163"/>
      <c r="M306" s="163"/>
      <c r="N306" s="163"/>
      <c r="O306" s="163"/>
      <c r="P306" s="163"/>
      <c r="Q306" s="163"/>
      <c r="R306" s="163"/>
      <c r="S306" s="163"/>
      <c r="T306" s="284"/>
    </row>
    <row r="307" spans="5:20" ht="27.6" x14ac:dyDescent="0.3">
      <c r="E307" s="113" t="s">
        <v>279</v>
      </c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68" t="s">
        <v>283</v>
      </c>
      <c r="R307" s="182"/>
      <c r="S307" s="183" t="s">
        <v>36</v>
      </c>
      <c r="T307" s="184">
        <f>SUBTOTAL(9,T308:T308)</f>
        <v>1</v>
      </c>
    </row>
    <row r="308" spans="5:20" x14ac:dyDescent="0.3">
      <c r="E308" s="287" t="s">
        <v>403</v>
      </c>
      <c r="F308" s="281"/>
      <c r="G308" s="280"/>
      <c r="H308" s="281"/>
      <c r="I308" s="281"/>
      <c r="J308" s="288"/>
      <c r="K308" s="288"/>
      <c r="L308" s="289"/>
      <c r="M308" s="289"/>
      <c r="N308" s="289"/>
      <c r="O308" s="289"/>
      <c r="P308" s="289"/>
      <c r="Q308" s="186">
        <v>1</v>
      </c>
      <c r="R308" s="169"/>
      <c r="S308" s="169"/>
      <c r="T308" s="187">
        <f>Q308</f>
        <v>1</v>
      </c>
    </row>
    <row r="309" spans="5:20" x14ac:dyDescent="0.3">
      <c r="E309" s="270"/>
      <c r="F309" s="163"/>
      <c r="G309" s="163"/>
      <c r="H309" s="163"/>
      <c r="I309" s="163"/>
      <c r="J309" s="163"/>
      <c r="K309" s="163"/>
      <c r="L309" s="163"/>
      <c r="M309" s="163"/>
      <c r="N309" s="163"/>
      <c r="O309" s="163"/>
      <c r="P309" s="163"/>
      <c r="Q309" s="163"/>
      <c r="R309" s="163"/>
      <c r="S309" s="163"/>
      <c r="T309" s="284"/>
    </row>
    <row r="310" spans="5:20" x14ac:dyDescent="0.3">
      <c r="E310" s="157" t="s">
        <v>244</v>
      </c>
      <c r="F310" s="158" t="s">
        <v>415</v>
      </c>
      <c r="G310" s="159"/>
      <c r="H310" s="159"/>
      <c r="I310" s="160"/>
      <c r="J310" s="160"/>
      <c r="K310" s="160"/>
      <c r="L310" s="160"/>
      <c r="M310" s="160"/>
      <c r="N310" s="160"/>
      <c r="O310" s="160"/>
      <c r="P310" s="160"/>
      <c r="Q310" s="160"/>
      <c r="R310" s="161"/>
      <c r="S310" s="161"/>
      <c r="T310" s="162"/>
    </row>
    <row r="311" spans="5:20" x14ac:dyDescent="0.3">
      <c r="E311" s="270"/>
      <c r="F311" s="163"/>
      <c r="G311" s="163"/>
      <c r="H311" s="163"/>
      <c r="I311" s="163"/>
      <c r="J311" s="163"/>
      <c r="K311" s="163"/>
      <c r="L311" s="163"/>
      <c r="M311" s="163"/>
      <c r="N311" s="163"/>
      <c r="O311" s="163"/>
      <c r="P311" s="163"/>
      <c r="Q311" s="163"/>
      <c r="R311" s="163"/>
      <c r="S311" s="163"/>
      <c r="T311" s="284"/>
    </row>
    <row r="312" spans="5:20" ht="27.6" x14ac:dyDescent="0.3">
      <c r="E312" s="113" t="s">
        <v>279</v>
      </c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68" t="s">
        <v>283</v>
      </c>
      <c r="R312" s="182"/>
      <c r="S312" s="183" t="s">
        <v>36</v>
      </c>
      <c r="T312" s="184">
        <f>SUBTOTAL(9,T313:T313)</f>
        <v>1</v>
      </c>
    </row>
    <row r="313" spans="5:20" x14ac:dyDescent="0.3">
      <c r="E313" s="287" t="s">
        <v>403</v>
      </c>
      <c r="F313" s="281"/>
      <c r="G313" s="280"/>
      <c r="H313" s="281"/>
      <c r="I313" s="281"/>
      <c r="J313" s="288"/>
      <c r="K313" s="288"/>
      <c r="L313" s="289"/>
      <c r="M313" s="289"/>
      <c r="N313" s="289"/>
      <c r="O313" s="289"/>
      <c r="P313" s="289"/>
      <c r="Q313" s="186">
        <v>1</v>
      </c>
      <c r="R313" s="169"/>
      <c r="S313" s="169"/>
      <c r="T313" s="187">
        <f>Q313</f>
        <v>1</v>
      </c>
    </row>
    <row r="314" spans="5:20" x14ac:dyDescent="0.3">
      <c r="E314" s="270"/>
      <c r="F314" s="163"/>
      <c r="G314" s="163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  <c r="T314" s="284"/>
    </row>
    <row r="315" spans="5:20" x14ac:dyDescent="0.3">
      <c r="E315" s="157" t="s">
        <v>245</v>
      </c>
      <c r="F315" s="158" t="s">
        <v>416</v>
      </c>
      <c r="G315" s="159"/>
      <c r="H315" s="159"/>
      <c r="I315" s="160"/>
      <c r="J315" s="160"/>
      <c r="K315" s="160"/>
      <c r="L315" s="160"/>
      <c r="M315" s="160"/>
      <c r="N315" s="160"/>
      <c r="O315" s="160"/>
      <c r="P315" s="160"/>
      <c r="Q315" s="160"/>
      <c r="R315" s="161"/>
      <c r="S315" s="161"/>
      <c r="T315" s="162"/>
    </row>
    <row r="316" spans="5:20" x14ac:dyDescent="0.3">
      <c r="E316" s="270"/>
      <c r="F316" s="163"/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  <c r="T316" s="284"/>
    </row>
    <row r="317" spans="5:20" ht="27.6" x14ac:dyDescent="0.3">
      <c r="E317" s="113" t="s">
        <v>279</v>
      </c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68" t="s">
        <v>283</v>
      </c>
      <c r="R317" s="182"/>
      <c r="S317" s="183" t="s">
        <v>36</v>
      </c>
      <c r="T317" s="184">
        <f>SUBTOTAL(9,T318:T318)</f>
        <v>1</v>
      </c>
    </row>
    <row r="318" spans="5:20" x14ac:dyDescent="0.3">
      <c r="E318" s="287" t="s">
        <v>403</v>
      </c>
      <c r="F318" s="281"/>
      <c r="G318" s="280"/>
      <c r="H318" s="281"/>
      <c r="I318" s="281"/>
      <c r="J318" s="288"/>
      <c r="K318" s="288"/>
      <c r="L318" s="289"/>
      <c r="M318" s="289"/>
      <c r="N318" s="289"/>
      <c r="O318" s="289"/>
      <c r="P318" s="289"/>
      <c r="Q318" s="186">
        <v>1</v>
      </c>
      <c r="R318" s="169"/>
      <c r="S318" s="169"/>
      <c r="T318" s="187">
        <f>Q318</f>
        <v>1</v>
      </c>
    </row>
    <row r="319" spans="5:20" x14ac:dyDescent="0.3">
      <c r="E319" s="270"/>
      <c r="F319" s="163"/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  <c r="T319" s="284"/>
    </row>
    <row r="320" spans="5:20" x14ac:dyDescent="0.3">
      <c r="E320" s="157" t="s">
        <v>246</v>
      </c>
      <c r="F320" s="158" t="s">
        <v>417</v>
      </c>
      <c r="G320" s="159"/>
      <c r="H320" s="159"/>
      <c r="I320" s="160"/>
      <c r="J320" s="160"/>
      <c r="K320" s="160"/>
      <c r="L320" s="160"/>
      <c r="M320" s="160"/>
      <c r="N320" s="160"/>
      <c r="O320" s="160"/>
      <c r="P320" s="160"/>
      <c r="Q320" s="160"/>
      <c r="R320" s="161"/>
      <c r="S320" s="161"/>
      <c r="T320" s="162"/>
    </row>
    <row r="321" spans="5:20" x14ac:dyDescent="0.3">
      <c r="E321" s="270"/>
      <c r="F321" s="163"/>
      <c r="G321" s="163"/>
      <c r="H321" s="163"/>
      <c r="I321" s="163"/>
      <c r="J321" s="163"/>
      <c r="K321" s="163"/>
      <c r="L321" s="163"/>
      <c r="M321" s="163"/>
      <c r="N321" s="163"/>
      <c r="O321" s="163"/>
      <c r="P321" s="163"/>
      <c r="Q321" s="163"/>
      <c r="R321" s="163"/>
      <c r="S321" s="163"/>
      <c r="T321" s="284"/>
    </row>
    <row r="322" spans="5:20" ht="27.6" x14ac:dyDescent="0.3">
      <c r="E322" s="113" t="s">
        <v>279</v>
      </c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68" t="s">
        <v>283</v>
      </c>
      <c r="R322" s="182"/>
      <c r="S322" s="183" t="s">
        <v>36</v>
      </c>
      <c r="T322" s="184">
        <f>SUBTOTAL(9,T323:T323)</f>
        <v>1</v>
      </c>
    </row>
    <row r="323" spans="5:20" x14ac:dyDescent="0.3">
      <c r="E323" s="287" t="s">
        <v>403</v>
      </c>
      <c r="F323" s="281"/>
      <c r="G323" s="280"/>
      <c r="H323" s="281"/>
      <c r="I323" s="281"/>
      <c r="J323" s="288"/>
      <c r="K323" s="288"/>
      <c r="L323" s="289"/>
      <c r="M323" s="289"/>
      <c r="N323" s="289"/>
      <c r="O323" s="289"/>
      <c r="P323" s="289"/>
      <c r="Q323" s="186">
        <v>1</v>
      </c>
      <c r="R323" s="169"/>
      <c r="S323" s="169"/>
      <c r="T323" s="187">
        <f>Q323</f>
        <v>1</v>
      </c>
    </row>
    <row r="324" spans="5:20" x14ac:dyDescent="0.3">
      <c r="E324" s="270"/>
      <c r="F324" s="163"/>
      <c r="G324" s="163"/>
      <c r="H324" s="163"/>
      <c r="I324" s="163"/>
      <c r="J324" s="163"/>
      <c r="K324" s="163"/>
      <c r="L324" s="163"/>
      <c r="M324" s="163"/>
      <c r="N324" s="163"/>
      <c r="O324" s="163"/>
      <c r="P324" s="163"/>
      <c r="Q324" s="163"/>
      <c r="R324" s="163"/>
      <c r="S324" s="163"/>
      <c r="T324" s="284"/>
    </row>
    <row r="325" spans="5:20" x14ac:dyDescent="0.3">
      <c r="E325" s="188">
        <v>13</v>
      </c>
      <c r="F325" s="189" t="s">
        <v>265</v>
      </c>
      <c r="G325" s="190"/>
      <c r="H325" s="190"/>
      <c r="I325" s="190"/>
      <c r="J325" s="190"/>
      <c r="K325" s="190"/>
      <c r="L325" s="191"/>
      <c r="M325" s="191"/>
      <c r="N325" s="191"/>
      <c r="O325" s="191"/>
      <c r="P325" s="191"/>
      <c r="Q325" s="191"/>
      <c r="R325" s="192"/>
      <c r="S325" s="192"/>
      <c r="T325" s="193"/>
    </row>
    <row r="326" spans="5:20" x14ac:dyDescent="0.3">
      <c r="E326" s="270"/>
      <c r="F326" s="163"/>
      <c r="G326" s="163"/>
      <c r="H326" s="163"/>
      <c r="I326" s="163"/>
      <c r="J326" s="163"/>
      <c r="K326" s="163"/>
      <c r="L326" s="163"/>
      <c r="M326" s="163"/>
      <c r="N326" s="163"/>
      <c r="O326" s="163"/>
      <c r="P326" s="163"/>
      <c r="Q326" s="163"/>
      <c r="R326" s="163"/>
      <c r="S326" s="163"/>
      <c r="T326" s="284"/>
    </row>
    <row r="327" spans="5:20" ht="27.6" x14ac:dyDescent="0.3">
      <c r="E327" s="113" t="s">
        <v>279</v>
      </c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  <c r="Q327" s="168" t="s">
        <v>402</v>
      </c>
      <c r="R327" s="182"/>
      <c r="S327" s="183" t="s">
        <v>36</v>
      </c>
      <c r="T327" s="296">
        <f>SUBTOTAL(9,T328:T328)</f>
        <v>3226.4</v>
      </c>
    </row>
    <row r="328" spans="5:20" x14ac:dyDescent="0.3">
      <c r="E328" s="287" t="s">
        <v>418</v>
      </c>
      <c r="F328" s="281"/>
      <c r="G328" s="280"/>
      <c r="H328" s="281"/>
      <c r="I328" s="281"/>
      <c r="J328" s="288"/>
      <c r="K328" s="288"/>
      <c r="L328" s="289"/>
      <c r="M328" s="289"/>
      <c r="N328" s="289"/>
      <c r="O328" s="289"/>
      <c r="P328" s="289"/>
      <c r="Q328" s="290">
        <v>3226.4</v>
      </c>
      <c r="R328" s="291"/>
      <c r="S328" s="291"/>
      <c r="T328" s="344">
        <f>Q328</f>
        <v>3226.4</v>
      </c>
    </row>
    <row r="338" spans="12:13" x14ac:dyDescent="0.3">
      <c r="L338" s="556"/>
      <c r="M338" s="556"/>
    </row>
    <row r="339" spans="12:13" x14ac:dyDescent="0.3">
      <c r="L339" s="556"/>
      <c r="M339" s="556"/>
    </row>
  </sheetData>
  <mergeCells count="17">
    <mergeCell ref="G1:N1"/>
    <mergeCell ref="O1:R1"/>
    <mergeCell ref="E1:F4"/>
    <mergeCell ref="G4:N4"/>
    <mergeCell ref="G2:N2"/>
    <mergeCell ref="G3:N3"/>
    <mergeCell ref="O3:R3"/>
    <mergeCell ref="R64:S64"/>
    <mergeCell ref="E79:L79"/>
    <mergeCell ref="P79:T79"/>
    <mergeCell ref="O2:T2"/>
    <mergeCell ref="P5:T5"/>
    <mergeCell ref="O4:T4"/>
    <mergeCell ref="E6:T6"/>
    <mergeCell ref="E5:H5"/>
    <mergeCell ref="I5:O5"/>
    <mergeCell ref="R59:S59"/>
  </mergeCells>
  <phoneticPr fontId="13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70" orientation="portrait" horizontalDpi="360" verticalDpi="360" r:id="rId1"/>
  <headerFooter alignWithMargins="0">
    <oddHeader>&amp;R&amp;"ARIAL NARROW,Normal"
&amp;P/&amp;N</oddHeader>
  </headerFooter>
  <rowBreaks count="4" manualBreakCount="4">
    <brk id="65" min="4" max="19" man="1"/>
    <brk id="118" min="4" max="19" man="1"/>
    <brk id="173" min="4" max="19" man="1"/>
    <brk id="232" min="4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68"/>
  <sheetViews>
    <sheetView zoomScale="40" zoomScaleNormal="40" zoomScaleSheetLayoutView="85" workbookViewId="0">
      <selection activeCell="C23" sqref="C23"/>
    </sheetView>
  </sheetViews>
  <sheetFormatPr defaultColWidth="9.109375" defaultRowHeight="13.8" x14ac:dyDescent="0.25"/>
  <cols>
    <col min="1" max="1" width="14.88671875" style="70" customWidth="1"/>
    <col min="2" max="2" width="16.44140625" style="62" customWidth="1"/>
    <col min="3" max="3" width="75" style="62" customWidth="1"/>
    <col min="4" max="4" width="20.44140625" style="62" customWidth="1"/>
    <col min="5" max="5" width="16.44140625" style="71" customWidth="1"/>
    <col min="6" max="16384" width="9.109375" style="62"/>
  </cols>
  <sheetData>
    <row r="1" spans="1:5" ht="63.75" customHeight="1" x14ac:dyDescent="0.25">
      <c r="A1" s="469" t="s">
        <v>69</v>
      </c>
      <c r="B1" s="470"/>
      <c r="C1" s="470"/>
      <c r="D1" s="470"/>
      <c r="E1" s="471"/>
    </row>
    <row r="2" spans="1:5" ht="18" x14ac:dyDescent="0.25">
      <c r="A2" s="472" t="s">
        <v>14</v>
      </c>
      <c r="B2" s="473"/>
      <c r="C2" s="473"/>
      <c r="D2" s="473"/>
      <c r="E2" s="474"/>
    </row>
    <row r="3" spans="1:5" ht="18" x14ac:dyDescent="0.25">
      <c r="A3" s="475" t="str">
        <f>REPROGRAMAÇÃO!J2</f>
        <v>REFORMA E AMPLIAÇÃO DA PRAÇA NO BAIRRO NOVO ESTRELA</v>
      </c>
      <c r="B3" s="476"/>
      <c r="C3" s="476"/>
      <c r="D3" s="476"/>
      <c r="E3" s="477"/>
    </row>
    <row r="4" spans="1:5" ht="5.25" customHeight="1" x14ac:dyDescent="0.25">
      <c r="A4" s="478"/>
      <c r="B4" s="479"/>
      <c r="C4" s="479"/>
      <c r="D4" s="479"/>
      <c r="E4" s="480"/>
    </row>
    <row r="5" spans="1:5" ht="15.75" customHeight="1" x14ac:dyDescent="0.25">
      <c r="A5" s="353" t="s">
        <v>47</v>
      </c>
      <c r="B5" s="87"/>
      <c r="C5" s="85" t="str">
        <f>REPROGRAMAÇÃO!L4</f>
        <v>174/2022-PMC</v>
      </c>
      <c r="D5" s="122" t="s">
        <v>29</v>
      </c>
      <c r="E5" s="354">
        <f ca="1">'MEMÓRIA DE CÁLCULO'!T1</f>
        <v>44998</v>
      </c>
    </row>
    <row r="6" spans="1:5" ht="15.75" customHeight="1" x14ac:dyDescent="0.25">
      <c r="A6" s="353" t="s">
        <v>33</v>
      </c>
      <c r="B6" s="87"/>
      <c r="C6" s="121" t="str">
        <f>REPROGRAMAÇÃO!G6</f>
        <v>ALLIANCE CONSTRUTORA LTDA</v>
      </c>
      <c r="D6" s="347" t="s">
        <v>97</v>
      </c>
      <c r="E6" s="355"/>
    </row>
    <row r="7" spans="1:5" ht="15.75" customHeight="1" x14ac:dyDescent="0.25">
      <c r="A7" s="353" t="s">
        <v>50</v>
      </c>
      <c r="B7" s="87"/>
      <c r="C7" s="85" t="str">
        <f>REPROGRAMAÇÃO!J6</f>
        <v>SINAPI 03/2022 - SEDOP 02/2022 - DESONERADO</v>
      </c>
      <c r="D7" s="86"/>
      <c r="E7" s="356"/>
    </row>
    <row r="8" spans="1:5" ht="15.75" customHeight="1" x14ac:dyDescent="0.25">
      <c r="A8" s="357"/>
      <c r="B8" s="64"/>
      <c r="D8" s="348" t="s">
        <v>106</v>
      </c>
      <c r="E8" s="358">
        <v>429489.15</v>
      </c>
    </row>
    <row r="9" spans="1:5" ht="15.75" customHeight="1" x14ac:dyDescent="0.25">
      <c r="A9" s="357"/>
      <c r="B9" s="64"/>
      <c r="D9" s="348" t="s">
        <v>107</v>
      </c>
      <c r="E9" s="359">
        <v>335655.49</v>
      </c>
    </row>
    <row r="10" spans="1:5" ht="15.75" customHeight="1" x14ac:dyDescent="0.25">
      <c r="A10" s="357"/>
      <c r="B10" s="64"/>
      <c r="D10" s="348" t="s">
        <v>108</v>
      </c>
      <c r="E10" s="360">
        <f>ROUND(1-E9/E8,4)</f>
        <v>0.2185</v>
      </c>
    </row>
    <row r="11" spans="1:5" ht="15.75" customHeight="1" x14ac:dyDescent="0.25">
      <c r="A11" s="357"/>
      <c r="B11" s="64"/>
      <c r="C11" s="106"/>
      <c r="D11" s="65"/>
      <c r="E11" s="352"/>
    </row>
    <row r="12" spans="1:5" ht="15.75" customHeight="1" x14ac:dyDescent="0.25">
      <c r="A12" s="481" t="s">
        <v>424</v>
      </c>
      <c r="B12" s="482"/>
      <c r="C12" s="482"/>
      <c r="D12" s="482"/>
      <c r="E12" s="483"/>
    </row>
    <row r="13" spans="1:5" x14ac:dyDescent="0.25">
      <c r="A13" s="361"/>
      <c r="B13" s="349"/>
      <c r="C13" s="350"/>
      <c r="D13" s="76" t="s">
        <v>53</v>
      </c>
      <c r="E13" s="362">
        <f>$E$10</f>
        <v>0.2185</v>
      </c>
    </row>
    <row r="14" spans="1:5" x14ac:dyDescent="0.25">
      <c r="A14" s="361"/>
      <c r="B14" s="349"/>
      <c r="C14" s="351"/>
      <c r="D14" s="375" t="s">
        <v>0</v>
      </c>
      <c r="E14" s="376">
        <v>0.28820000000000001</v>
      </c>
    </row>
    <row r="15" spans="1:5" x14ac:dyDescent="0.25">
      <c r="A15" s="363" t="s">
        <v>10</v>
      </c>
      <c r="B15" s="82" t="s">
        <v>13</v>
      </c>
      <c r="C15" s="82" t="s">
        <v>2</v>
      </c>
      <c r="D15" s="82" t="s">
        <v>15</v>
      </c>
      <c r="E15" s="364" t="s">
        <v>16</v>
      </c>
    </row>
    <row r="16" spans="1:5" ht="27.6" x14ac:dyDescent="0.25">
      <c r="A16" s="365" t="s">
        <v>423</v>
      </c>
      <c r="B16" s="83">
        <v>96620</v>
      </c>
      <c r="C16" s="77" t="s">
        <v>421</v>
      </c>
      <c r="D16" s="37" t="s">
        <v>34</v>
      </c>
      <c r="E16" s="377">
        <f>ROUND(E18-E17,2)</f>
        <v>583</v>
      </c>
    </row>
    <row r="17" spans="1:6" x14ac:dyDescent="0.25">
      <c r="A17" s="366"/>
      <c r="B17" s="66"/>
      <c r="D17" s="78">
        <f>$E$10</f>
        <v>0.2185</v>
      </c>
      <c r="E17" s="367">
        <f>ROUND(E18*E13,2)</f>
        <v>163</v>
      </c>
    </row>
    <row r="18" spans="1:6" x14ac:dyDescent="0.25">
      <c r="A18" s="368"/>
      <c r="B18" s="60"/>
      <c r="D18" s="79" t="s">
        <v>17</v>
      </c>
      <c r="E18" s="367">
        <f>ROUND(E19+E20,2)</f>
        <v>746</v>
      </c>
    </row>
    <row r="19" spans="1:6" x14ac:dyDescent="0.25">
      <c r="A19" s="368"/>
      <c r="B19" s="60"/>
      <c r="D19" s="80" t="s">
        <v>0</v>
      </c>
      <c r="E19" s="367">
        <f>ROUND(E20*E14,2)</f>
        <v>166.9</v>
      </c>
    </row>
    <row r="20" spans="1:6" x14ac:dyDescent="0.25">
      <c r="A20" s="368"/>
      <c r="B20" s="60"/>
      <c r="D20" s="79" t="s">
        <v>18</v>
      </c>
      <c r="E20" s="367">
        <v>579.1</v>
      </c>
    </row>
    <row r="21" spans="1:6" x14ac:dyDescent="0.25">
      <c r="A21" s="368"/>
      <c r="B21" s="60"/>
      <c r="D21" s="68"/>
      <c r="E21" s="369"/>
    </row>
    <row r="22" spans="1:6" x14ac:dyDescent="0.25">
      <c r="A22" s="368"/>
      <c r="B22" s="60"/>
      <c r="D22" s="68"/>
      <c r="E22" s="369"/>
    </row>
    <row r="23" spans="1:6" x14ac:dyDescent="0.25">
      <c r="A23" s="368"/>
      <c r="B23" s="60"/>
      <c r="D23" s="68"/>
      <c r="E23" s="369"/>
    </row>
    <row r="24" spans="1:6" x14ac:dyDescent="0.25">
      <c r="A24" s="368"/>
      <c r="B24" s="60"/>
      <c r="D24" s="68"/>
      <c r="E24" s="369"/>
    </row>
    <row r="25" spans="1:6" x14ac:dyDescent="0.25">
      <c r="A25" s="368"/>
      <c r="B25" s="60"/>
      <c r="D25" s="68"/>
      <c r="E25" s="369"/>
    </row>
    <row r="26" spans="1:6" x14ac:dyDescent="0.25">
      <c r="A26" s="368"/>
      <c r="B26" s="60"/>
      <c r="C26" s="81"/>
      <c r="D26" s="68"/>
      <c r="E26" s="369"/>
    </row>
    <row r="27" spans="1:6" x14ac:dyDescent="0.25">
      <c r="A27" s="368"/>
      <c r="B27" s="60"/>
      <c r="C27" s="81"/>
      <c r="D27" s="68"/>
      <c r="E27" s="369"/>
    </row>
    <row r="28" spans="1:6" x14ac:dyDescent="0.25">
      <c r="A28" s="368"/>
      <c r="B28" s="60"/>
      <c r="C28" s="81"/>
      <c r="D28" s="68"/>
      <c r="E28" s="369"/>
    </row>
    <row r="29" spans="1:6" x14ac:dyDescent="0.25">
      <c r="A29" s="368"/>
      <c r="B29" s="60"/>
      <c r="C29" s="81"/>
      <c r="D29" s="68"/>
      <c r="E29" s="369"/>
    </row>
    <row r="30" spans="1:6" x14ac:dyDescent="0.25">
      <c r="A30" s="370"/>
      <c r="E30" s="371"/>
      <c r="F30" s="72"/>
    </row>
    <row r="31" spans="1:6" x14ac:dyDescent="0.25">
      <c r="A31" s="370"/>
      <c r="E31" s="371"/>
      <c r="F31" s="72"/>
    </row>
    <row r="32" spans="1:6" x14ac:dyDescent="0.25">
      <c r="A32" s="370"/>
      <c r="E32" s="371"/>
      <c r="F32" s="72"/>
    </row>
    <row r="33" spans="1:6" x14ac:dyDescent="0.25">
      <c r="A33" s="370"/>
      <c r="E33" s="371"/>
      <c r="F33" s="72"/>
    </row>
    <row r="34" spans="1:6" x14ac:dyDescent="0.25">
      <c r="A34" s="370"/>
      <c r="E34" s="371"/>
      <c r="F34" s="72"/>
    </row>
    <row r="35" spans="1:6" x14ac:dyDescent="0.25">
      <c r="A35" s="370"/>
      <c r="E35" s="371"/>
      <c r="F35" s="72"/>
    </row>
    <row r="36" spans="1:6" ht="14.4" thickBot="1" x14ac:dyDescent="0.3">
      <c r="A36" s="372"/>
      <c r="B36" s="373"/>
      <c r="C36" s="373"/>
      <c r="D36" s="373"/>
      <c r="E36" s="374"/>
    </row>
    <row r="37" spans="1:6" x14ac:dyDescent="0.25">
      <c r="A37" s="62"/>
      <c r="E37" s="62"/>
    </row>
    <row r="38" spans="1:6" x14ac:dyDescent="0.25">
      <c r="A38" s="62"/>
      <c r="E38" s="62"/>
    </row>
    <row r="39" spans="1:6" x14ac:dyDescent="0.25">
      <c r="A39" s="62"/>
      <c r="E39" s="62"/>
    </row>
    <row r="40" spans="1:6" x14ac:dyDescent="0.25">
      <c r="A40" s="62"/>
      <c r="E40" s="62"/>
    </row>
    <row r="41" spans="1:6" x14ac:dyDescent="0.25">
      <c r="A41" s="62"/>
      <c r="E41" s="62"/>
    </row>
    <row r="42" spans="1:6" x14ac:dyDescent="0.25">
      <c r="A42" s="62"/>
      <c r="E42" s="62"/>
    </row>
    <row r="43" spans="1:6" x14ac:dyDescent="0.25">
      <c r="A43" s="62"/>
      <c r="E43" s="62"/>
    </row>
    <row r="44" spans="1:6" x14ac:dyDescent="0.25">
      <c r="A44" s="62"/>
      <c r="E44" s="62"/>
    </row>
    <row r="45" spans="1:6" x14ac:dyDescent="0.25">
      <c r="A45" s="62"/>
      <c r="E45" s="62"/>
    </row>
    <row r="46" spans="1:6" x14ac:dyDescent="0.25">
      <c r="A46" s="62"/>
      <c r="E46" s="62"/>
    </row>
    <row r="47" spans="1:6" x14ac:dyDescent="0.25">
      <c r="A47" s="62"/>
      <c r="E47" s="62"/>
    </row>
    <row r="48" spans="1:6" x14ac:dyDescent="0.25">
      <c r="A48" s="62"/>
      <c r="E48" s="62"/>
    </row>
    <row r="49" spans="1:5" x14ac:dyDescent="0.25">
      <c r="A49" s="62"/>
      <c r="E49" s="62"/>
    </row>
    <row r="50" spans="1:5" x14ac:dyDescent="0.25">
      <c r="A50" s="62"/>
      <c r="E50" s="62"/>
    </row>
    <row r="51" spans="1:5" x14ac:dyDescent="0.25">
      <c r="A51" s="62"/>
      <c r="E51" s="62"/>
    </row>
    <row r="52" spans="1:5" x14ac:dyDescent="0.25">
      <c r="A52" s="62"/>
      <c r="E52" s="62"/>
    </row>
    <row r="53" spans="1:5" x14ac:dyDescent="0.25">
      <c r="A53" s="62"/>
      <c r="E53" s="62"/>
    </row>
    <row r="54" spans="1:5" x14ac:dyDescent="0.25">
      <c r="A54" s="62"/>
      <c r="E54" s="62"/>
    </row>
    <row r="55" spans="1:5" x14ac:dyDescent="0.25">
      <c r="A55" s="62"/>
      <c r="E55" s="62"/>
    </row>
    <row r="56" spans="1:5" x14ac:dyDescent="0.25">
      <c r="A56" s="62"/>
      <c r="E56" s="62"/>
    </row>
    <row r="57" spans="1:5" x14ac:dyDescent="0.25">
      <c r="A57" s="62"/>
      <c r="E57" s="62"/>
    </row>
    <row r="58" spans="1:5" x14ac:dyDescent="0.25">
      <c r="A58" s="62"/>
      <c r="E58" s="62"/>
    </row>
    <row r="59" spans="1:5" x14ac:dyDescent="0.25">
      <c r="A59" s="62"/>
      <c r="E59" s="62"/>
    </row>
    <row r="60" spans="1:5" x14ac:dyDescent="0.25">
      <c r="A60" s="62"/>
      <c r="E60" s="62"/>
    </row>
    <row r="61" spans="1:5" x14ac:dyDescent="0.25">
      <c r="E61" s="62"/>
    </row>
    <row r="62" spans="1:5" x14ac:dyDescent="0.25">
      <c r="E62" s="62"/>
    </row>
    <row r="63" spans="1:5" x14ac:dyDescent="0.25">
      <c r="E63" s="62"/>
    </row>
    <row r="64" spans="1:5" x14ac:dyDescent="0.25">
      <c r="E64" s="62"/>
    </row>
    <row r="65" spans="5:5" x14ac:dyDescent="0.25">
      <c r="E65" s="62"/>
    </row>
    <row r="66" spans="5:5" x14ac:dyDescent="0.25">
      <c r="E66" s="62"/>
    </row>
    <row r="67" spans="5:5" x14ac:dyDescent="0.25">
      <c r="E67" s="62"/>
    </row>
    <row r="68" spans="5:5" x14ac:dyDescent="0.25">
      <c r="E68" s="62"/>
    </row>
    <row r="69" spans="5:5" x14ac:dyDescent="0.25">
      <c r="E69" s="62"/>
    </row>
    <row r="70" spans="5:5" x14ac:dyDescent="0.25">
      <c r="E70" s="62"/>
    </row>
    <row r="71" spans="5:5" x14ac:dyDescent="0.25">
      <c r="E71" s="62"/>
    </row>
    <row r="72" spans="5:5" x14ac:dyDescent="0.25">
      <c r="E72" s="62"/>
    </row>
    <row r="73" spans="5:5" x14ac:dyDescent="0.25">
      <c r="E73" s="62"/>
    </row>
    <row r="74" spans="5:5" x14ac:dyDescent="0.25">
      <c r="E74" s="62"/>
    </row>
    <row r="75" spans="5:5" x14ac:dyDescent="0.25">
      <c r="E75" s="62"/>
    </row>
    <row r="76" spans="5:5" x14ac:dyDescent="0.25">
      <c r="E76" s="62"/>
    </row>
    <row r="77" spans="5:5" x14ac:dyDescent="0.25">
      <c r="E77" s="62"/>
    </row>
    <row r="78" spans="5:5" x14ac:dyDescent="0.25">
      <c r="E78" s="62"/>
    </row>
    <row r="79" spans="5:5" x14ac:dyDescent="0.25">
      <c r="E79" s="62"/>
    </row>
    <row r="80" spans="5:5" x14ac:dyDescent="0.25">
      <c r="E80" s="62"/>
    </row>
    <row r="81" spans="5:5" x14ac:dyDescent="0.25">
      <c r="E81" s="62"/>
    </row>
    <row r="82" spans="5:5" x14ac:dyDescent="0.25">
      <c r="E82" s="62"/>
    </row>
    <row r="83" spans="5:5" x14ac:dyDescent="0.25">
      <c r="E83" s="62"/>
    </row>
    <row r="84" spans="5:5" x14ac:dyDescent="0.25">
      <c r="E84" s="62"/>
    </row>
    <row r="85" spans="5:5" x14ac:dyDescent="0.25">
      <c r="E85" s="62"/>
    </row>
    <row r="86" spans="5:5" x14ac:dyDescent="0.25">
      <c r="E86" s="62"/>
    </row>
    <row r="87" spans="5:5" x14ac:dyDescent="0.25">
      <c r="E87" s="62"/>
    </row>
    <row r="88" spans="5:5" x14ac:dyDescent="0.25">
      <c r="E88" s="62"/>
    </row>
    <row r="89" spans="5:5" x14ac:dyDescent="0.25">
      <c r="E89" s="62"/>
    </row>
    <row r="90" spans="5:5" x14ac:dyDescent="0.25">
      <c r="E90" s="62"/>
    </row>
    <row r="91" spans="5:5" x14ac:dyDescent="0.25">
      <c r="E91" s="62"/>
    </row>
    <row r="92" spans="5:5" x14ac:dyDescent="0.25">
      <c r="E92" s="62"/>
    </row>
    <row r="93" spans="5:5" x14ac:dyDescent="0.25">
      <c r="E93" s="62"/>
    </row>
    <row r="94" spans="5:5" x14ac:dyDescent="0.25">
      <c r="E94" s="62"/>
    </row>
    <row r="95" spans="5:5" x14ac:dyDescent="0.25">
      <c r="E95" s="62"/>
    </row>
    <row r="96" spans="5:5" x14ac:dyDescent="0.25">
      <c r="E96" s="62"/>
    </row>
    <row r="97" spans="5:5" x14ac:dyDescent="0.25">
      <c r="E97" s="62"/>
    </row>
    <row r="98" spans="5:5" x14ac:dyDescent="0.25">
      <c r="E98" s="62"/>
    </row>
    <row r="99" spans="5:5" x14ac:dyDescent="0.25">
      <c r="E99" s="62"/>
    </row>
    <row r="100" spans="5:5" x14ac:dyDescent="0.25">
      <c r="E100" s="62"/>
    </row>
    <row r="101" spans="5:5" x14ac:dyDescent="0.25">
      <c r="E101" s="62"/>
    </row>
    <row r="102" spans="5:5" x14ac:dyDescent="0.25">
      <c r="E102" s="62"/>
    </row>
    <row r="103" spans="5:5" x14ac:dyDescent="0.25">
      <c r="E103" s="62"/>
    </row>
    <row r="104" spans="5:5" x14ac:dyDescent="0.25">
      <c r="E104" s="62"/>
    </row>
    <row r="105" spans="5:5" x14ac:dyDescent="0.25">
      <c r="E105" s="62"/>
    </row>
    <row r="106" spans="5:5" x14ac:dyDescent="0.25">
      <c r="E106" s="62"/>
    </row>
    <row r="107" spans="5:5" x14ac:dyDescent="0.25">
      <c r="E107" s="62"/>
    </row>
    <row r="108" spans="5:5" x14ac:dyDescent="0.25">
      <c r="E108" s="62"/>
    </row>
    <row r="109" spans="5:5" x14ac:dyDescent="0.25">
      <c r="E109" s="62"/>
    </row>
    <row r="110" spans="5:5" x14ac:dyDescent="0.25">
      <c r="E110" s="62"/>
    </row>
    <row r="111" spans="5:5" x14ac:dyDescent="0.25">
      <c r="E111" s="62"/>
    </row>
    <row r="112" spans="5:5" x14ac:dyDescent="0.25">
      <c r="E112" s="62"/>
    </row>
    <row r="113" spans="5:5" x14ac:dyDescent="0.25">
      <c r="E113" s="62"/>
    </row>
    <row r="114" spans="5:5" x14ac:dyDescent="0.25">
      <c r="E114" s="62"/>
    </row>
    <row r="115" spans="5:5" x14ac:dyDescent="0.25">
      <c r="E115" s="62"/>
    </row>
    <row r="116" spans="5:5" x14ac:dyDescent="0.25">
      <c r="E116" s="62"/>
    </row>
    <row r="117" spans="5:5" x14ac:dyDescent="0.25">
      <c r="E117" s="62"/>
    </row>
    <row r="118" spans="5:5" x14ac:dyDescent="0.25">
      <c r="E118" s="62"/>
    </row>
    <row r="119" spans="5:5" x14ac:dyDescent="0.25">
      <c r="E119" s="62"/>
    </row>
    <row r="120" spans="5:5" x14ac:dyDescent="0.25">
      <c r="E120" s="62"/>
    </row>
    <row r="121" spans="5:5" x14ac:dyDescent="0.25">
      <c r="E121" s="62"/>
    </row>
    <row r="122" spans="5:5" x14ac:dyDescent="0.25">
      <c r="E122" s="62"/>
    </row>
    <row r="123" spans="5:5" x14ac:dyDescent="0.25">
      <c r="E123" s="62"/>
    </row>
    <row r="124" spans="5:5" x14ac:dyDescent="0.25">
      <c r="E124" s="62"/>
    </row>
    <row r="125" spans="5:5" x14ac:dyDescent="0.25">
      <c r="E125" s="62"/>
    </row>
    <row r="126" spans="5:5" x14ac:dyDescent="0.25">
      <c r="E126" s="62"/>
    </row>
    <row r="127" spans="5:5" x14ac:dyDescent="0.25">
      <c r="E127" s="62"/>
    </row>
    <row r="128" spans="5:5" x14ac:dyDescent="0.25">
      <c r="E128" s="62"/>
    </row>
    <row r="129" spans="5:5" x14ac:dyDescent="0.25">
      <c r="E129" s="62"/>
    </row>
    <row r="130" spans="5:5" x14ac:dyDescent="0.25">
      <c r="E130" s="62"/>
    </row>
    <row r="131" spans="5:5" x14ac:dyDescent="0.25">
      <c r="E131" s="62"/>
    </row>
    <row r="132" spans="5:5" x14ac:dyDescent="0.25">
      <c r="E132" s="62"/>
    </row>
    <row r="133" spans="5:5" x14ac:dyDescent="0.25">
      <c r="E133" s="62"/>
    </row>
    <row r="134" spans="5:5" x14ac:dyDescent="0.25">
      <c r="E134" s="62"/>
    </row>
    <row r="135" spans="5:5" x14ac:dyDescent="0.25">
      <c r="E135" s="62"/>
    </row>
    <row r="136" spans="5:5" x14ac:dyDescent="0.25">
      <c r="E136" s="62"/>
    </row>
    <row r="137" spans="5:5" x14ac:dyDescent="0.25">
      <c r="E137" s="62"/>
    </row>
    <row r="138" spans="5:5" x14ac:dyDescent="0.25">
      <c r="E138" s="62"/>
    </row>
    <row r="139" spans="5:5" x14ac:dyDescent="0.25">
      <c r="E139" s="62"/>
    </row>
    <row r="140" spans="5:5" x14ac:dyDescent="0.25">
      <c r="E140" s="62"/>
    </row>
    <row r="141" spans="5:5" x14ac:dyDescent="0.25">
      <c r="E141" s="62"/>
    </row>
    <row r="142" spans="5:5" x14ac:dyDescent="0.25">
      <c r="E142" s="62"/>
    </row>
    <row r="143" spans="5:5" x14ac:dyDescent="0.25">
      <c r="E143" s="62"/>
    </row>
    <row r="144" spans="5:5" x14ac:dyDescent="0.25">
      <c r="E144" s="62"/>
    </row>
    <row r="145" spans="5:5" x14ac:dyDescent="0.25">
      <c r="E145" s="62"/>
    </row>
    <row r="146" spans="5:5" x14ac:dyDescent="0.25">
      <c r="E146" s="62"/>
    </row>
    <row r="147" spans="5:5" x14ac:dyDescent="0.25">
      <c r="E147" s="62"/>
    </row>
    <row r="148" spans="5:5" x14ac:dyDescent="0.25">
      <c r="E148" s="62"/>
    </row>
    <row r="149" spans="5:5" x14ac:dyDescent="0.25">
      <c r="E149" s="62"/>
    </row>
    <row r="150" spans="5:5" x14ac:dyDescent="0.25">
      <c r="E150" s="62"/>
    </row>
    <row r="151" spans="5:5" x14ac:dyDescent="0.25">
      <c r="E151" s="62"/>
    </row>
    <row r="152" spans="5:5" x14ac:dyDescent="0.25">
      <c r="E152" s="62"/>
    </row>
    <row r="153" spans="5:5" x14ac:dyDescent="0.25">
      <c r="E153" s="62"/>
    </row>
    <row r="154" spans="5:5" x14ac:dyDescent="0.25">
      <c r="E154" s="62"/>
    </row>
    <row r="155" spans="5:5" x14ac:dyDescent="0.25">
      <c r="E155" s="62"/>
    </row>
    <row r="156" spans="5:5" x14ac:dyDescent="0.25">
      <c r="E156" s="62"/>
    </row>
    <row r="157" spans="5:5" x14ac:dyDescent="0.25">
      <c r="E157" s="62"/>
    </row>
    <row r="158" spans="5:5" x14ac:dyDescent="0.25">
      <c r="E158" s="62"/>
    </row>
    <row r="159" spans="5:5" x14ac:dyDescent="0.25">
      <c r="E159" s="62"/>
    </row>
    <row r="160" spans="5:5" x14ac:dyDescent="0.25">
      <c r="E160" s="62"/>
    </row>
    <row r="161" spans="5:5" x14ac:dyDescent="0.25">
      <c r="E161" s="62"/>
    </row>
    <row r="162" spans="5:5" x14ac:dyDescent="0.25">
      <c r="E162" s="62"/>
    </row>
    <row r="163" spans="5:5" x14ac:dyDescent="0.25">
      <c r="E163" s="62"/>
    </row>
    <row r="164" spans="5:5" x14ac:dyDescent="0.25">
      <c r="E164" s="62"/>
    </row>
    <row r="165" spans="5:5" x14ac:dyDescent="0.25">
      <c r="E165" s="62"/>
    </row>
    <row r="166" spans="5:5" x14ac:dyDescent="0.25">
      <c r="E166" s="62"/>
    </row>
    <row r="167" spans="5:5" x14ac:dyDescent="0.25">
      <c r="E167" s="62"/>
    </row>
    <row r="168" spans="5:5" x14ac:dyDescent="0.25">
      <c r="E168" s="62"/>
    </row>
    <row r="169" spans="5:5" x14ac:dyDescent="0.25">
      <c r="E169" s="62"/>
    </row>
    <row r="170" spans="5:5" x14ac:dyDescent="0.25">
      <c r="E170" s="62"/>
    </row>
    <row r="171" spans="5:5" x14ac:dyDescent="0.25">
      <c r="E171" s="62"/>
    </row>
    <row r="172" spans="5:5" x14ac:dyDescent="0.25">
      <c r="E172" s="62"/>
    </row>
    <row r="173" spans="5:5" x14ac:dyDescent="0.25">
      <c r="E173" s="62"/>
    </row>
    <row r="174" spans="5:5" x14ac:dyDescent="0.25">
      <c r="E174" s="62"/>
    </row>
    <row r="175" spans="5:5" x14ac:dyDescent="0.25">
      <c r="E175" s="62"/>
    </row>
    <row r="176" spans="5:5" x14ac:dyDescent="0.25">
      <c r="E176" s="62"/>
    </row>
    <row r="177" spans="5:5" x14ac:dyDescent="0.25">
      <c r="E177" s="62"/>
    </row>
    <row r="178" spans="5:5" x14ac:dyDescent="0.25">
      <c r="E178" s="62"/>
    </row>
    <row r="179" spans="5:5" x14ac:dyDescent="0.25">
      <c r="E179" s="62"/>
    </row>
    <row r="180" spans="5:5" x14ac:dyDescent="0.25">
      <c r="E180" s="62"/>
    </row>
    <row r="181" spans="5:5" x14ac:dyDescent="0.25">
      <c r="E181" s="62"/>
    </row>
    <row r="182" spans="5:5" x14ac:dyDescent="0.25">
      <c r="E182" s="62"/>
    </row>
    <row r="183" spans="5:5" x14ac:dyDescent="0.25">
      <c r="E183" s="62"/>
    </row>
    <row r="184" spans="5:5" x14ac:dyDescent="0.25">
      <c r="E184" s="62"/>
    </row>
    <row r="185" spans="5:5" x14ac:dyDescent="0.25">
      <c r="E185" s="62"/>
    </row>
    <row r="186" spans="5:5" x14ac:dyDescent="0.25">
      <c r="E186" s="62"/>
    </row>
    <row r="187" spans="5:5" x14ac:dyDescent="0.25">
      <c r="E187" s="62"/>
    </row>
    <row r="188" spans="5:5" x14ac:dyDescent="0.25">
      <c r="E188" s="62"/>
    </row>
    <row r="189" spans="5:5" x14ac:dyDescent="0.25">
      <c r="E189" s="62"/>
    </row>
    <row r="190" spans="5:5" x14ac:dyDescent="0.25">
      <c r="E190" s="62"/>
    </row>
    <row r="191" spans="5:5" x14ac:dyDescent="0.25">
      <c r="E191" s="62"/>
    </row>
    <row r="192" spans="5:5" x14ac:dyDescent="0.25">
      <c r="E192" s="62"/>
    </row>
    <row r="193" spans="5:5" x14ac:dyDescent="0.25">
      <c r="E193" s="62"/>
    </row>
    <row r="194" spans="5:5" x14ac:dyDescent="0.25">
      <c r="E194" s="62"/>
    </row>
    <row r="195" spans="5:5" x14ac:dyDescent="0.25">
      <c r="E195" s="62"/>
    </row>
    <row r="196" spans="5:5" x14ac:dyDescent="0.25">
      <c r="E196" s="62"/>
    </row>
    <row r="197" spans="5:5" x14ac:dyDescent="0.25">
      <c r="E197" s="62"/>
    </row>
    <row r="198" spans="5:5" x14ac:dyDescent="0.25">
      <c r="E198" s="62"/>
    </row>
    <row r="199" spans="5:5" x14ac:dyDescent="0.25">
      <c r="E199" s="62"/>
    </row>
    <row r="200" spans="5:5" x14ac:dyDescent="0.25">
      <c r="E200" s="62"/>
    </row>
    <row r="201" spans="5:5" x14ac:dyDescent="0.25">
      <c r="E201" s="62"/>
    </row>
    <row r="202" spans="5:5" x14ac:dyDescent="0.25">
      <c r="E202" s="62"/>
    </row>
    <row r="203" spans="5:5" x14ac:dyDescent="0.25">
      <c r="E203" s="62"/>
    </row>
    <row r="204" spans="5:5" x14ac:dyDescent="0.25">
      <c r="E204" s="62"/>
    </row>
    <row r="205" spans="5:5" x14ac:dyDescent="0.25">
      <c r="E205" s="62"/>
    </row>
    <row r="206" spans="5:5" x14ac:dyDescent="0.25">
      <c r="E206" s="62"/>
    </row>
    <row r="207" spans="5:5" x14ac:dyDescent="0.25">
      <c r="E207" s="62"/>
    </row>
    <row r="208" spans="5:5" x14ac:dyDescent="0.25">
      <c r="E208" s="62"/>
    </row>
    <row r="209" spans="5:5" x14ac:dyDescent="0.25">
      <c r="E209" s="62"/>
    </row>
    <row r="210" spans="5:5" x14ac:dyDescent="0.25">
      <c r="E210" s="62"/>
    </row>
    <row r="211" spans="5:5" x14ac:dyDescent="0.25">
      <c r="E211" s="62"/>
    </row>
    <row r="212" spans="5:5" x14ac:dyDescent="0.25">
      <c r="E212" s="62"/>
    </row>
    <row r="213" spans="5:5" x14ac:dyDescent="0.25">
      <c r="E213" s="62"/>
    </row>
    <row r="214" spans="5:5" x14ac:dyDescent="0.25">
      <c r="E214" s="62"/>
    </row>
    <row r="215" spans="5:5" x14ac:dyDescent="0.25">
      <c r="E215" s="62"/>
    </row>
    <row r="216" spans="5:5" x14ac:dyDescent="0.25">
      <c r="E216" s="62"/>
    </row>
    <row r="217" spans="5:5" x14ac:dyDescent="0.25">
      <c r="E217" s="62"/>
    </row>
    <row r="218" spans="5:5" x14ac:dyDescent="0.25">
      <c r="E218" s="62"/>
    </row>
    <row r="219" spans="5:5" x14ac:dyDescent="0.25">
      <c r="E219" s="62"/>
    </row>
    <row r="220" spans="5:5" x14ac:dyDescent="0.25">
      <c r="E220" s="62"/>
    </row>
    <row r="221" spans="5:5" x14ac:dyDescent="0.25">
      <c r="E221" s="62"/>
    </row>
    <row r="222" spans="5:5" x14ac:dyDescent="0.25">
      <c r="E222" s="62"/>
    </row>
    <row r="223" spans="5:5" x14ac:dyDescent="0.25">
      <c r="E223" s="62"/>
    </row>
    <row r="224" spans="5:5" x14ac:dyDescent="0.25">
      <c r="E224" s="62"/>
    </row>
    <row r="225" spans="5:5" x14ac:dyDescent="0.25">
      <c r="E225" s="62"/>
    </row>
    <row r="226" spans="5:5" x14ac:dyDescent="0.25">
      <c r="E226" s="62"/>
    </row>
    <row r="227" spans="5:5" x14ac:dyDescent="0.25">
      <c r="E227" s="62"/>
    </row>
    <row r="228" spans="5:5" x14ac:dyDescent="0.25">
      <c r="E228" s="62"/>
    </row>
    <row r="229" spans="5:5" x14ac:dyDescent="0.25">
      <c r="E229" s="62"/>
    </row>
    <row r="230" spans="5:5" x14ac:dyDescent="0.25">
      <c r="E230" s="62"/>
    </row>
    <row r="231" spans="5:5" x14ac:dyDescent="0.25">
      <c r="E231" s="62"/>
    </row>
    <row r="232" spans="5:5" x14ac:dyDescent="0.25">
      <c r="E232" s="62"/>
    </row>
    <row r="233" spans="5:5" x14ac:dyDescent="0.25">
      <c r="E233" s="62"/>
    </row>
    <row r="234" spans="5:5" x14ac:dyDescent="0.25">
      <c r="E234" s="62"/>
    </row>
    <row r="235" spans="5:5" x14ac:dyDescent="0.25">
      <c r="E235" s="62"/>
    </row>
    <row r="236" spans="5:5" x14ac:dyDescent="0.25">
      <c r="E236" s="62"/>
    </row>
    <row r="237" spans="5:5" x14ac:dyDescent="0.25">
      <c r="E237" s="62"/>
    </row>
    <row r="238" spans="5:5" x14ac:dyDescent="0.25">
      <c r="E238" s="62"/>
    </row>
    <row r="239" spans="5:5" x14ac:dyDescent="0.25">
      <c r="E239" s="62"/>
    </row>
    <row r="240" spans="5:5" x14ac:dyDescent="0.25">
      <c r="E240" s="62"/>
    </row>
    <row r="241" spans="5:5" x14ac:dyDescent="0.25">
      <c r="E241" s="62"/>
    </row>
    <row r="242" spans="5:5" x14ac:dyDescent="0.25">
      <c r="E242" s="62"/>
    </row>
    <row r="243" spans="5:5" x14ac:dyDescent="0.25">
      <c r="E243" s="62"/>
    </row>
    <row r="244" spans="5:5" x14ac:dyDescent="0.25">
      <c r="E244" s="62"/>
    </row>
    <row r="245" spans="5:5" x14ac:dyDescent="0.25">
      <c r="E245" s="62"/>
    </row>
    <row r="246" spans="5:5" x14ac:dyDescent="0.25">
      <c r="E246" s="62"/>
    </row>
    <row r="247" spans="5:5" x14ac:dyDescent="0.25">
      <c r="E247" s="62"/>
    </row>
    <row r="248" spans="5:5" x14ac:dyDescent="0.25">
      <c r="E248" s="62"/>
    </row>
    <row r="249" spans="5:5" x14ac:dyDescent="0.25">
      <c r="E249" s="62"/>
    </row>
    <row r="250" spans="5:5" x14ac:dyDescent="0.25">
      <c r="E250" s="62"/>
    </row>
    <row r="251" spans="5:5" x14ac:dyDescent="0.25">
      <c r="E251" s="62"/>
    </row>
    <row r="252" spans="5:5" x14ac:dyDescent="0.25">
      <c r="E252" s="62"/>
    </row>
    <row r="253" spans="5:5" x14ac:dyDescent="0.25">
      <c r="E253" s="62"/>
    </row>
    <row r="254" spans="5:5" x14ac:dyDescent="0.25">
      <c r="E254" s="62"/>
    </row>
    <row r="255" spans="5:5" x14ac:dyDescent="0.25">
      <c r="E255" s="62"/>
    </row>
    <row r="256" spans="5:5" x14ac:dyDescent="0.25">
      <c r="E256" s="62"/>
    </row>
    <row r="257" spans="5:5" x14ac:dyDescent="0.25">
      <c r="E257" s="62"/>
    </row>
    <row r="258" spans="5:5" x14ac:dyDescent="0.25">
      <c r="E258" s="62"/>
    </row>
    <row r="259" spans="5:5" x14ac:dyDescent="0.25">
      <c r="E259" s="62"/>
    </row>
    <row r="260" spans="5:5" x14ac:dyDescent="0.25">
      <c r="E260" s="62"/>
    </row>
    <row r="261" spans="5:5" x14ac:dyDescent="0.25">
      <c r="E261" s="62"/>
    </row>
    <row r="262" spans="5:5" x14ac:dyDescent="0.25">
      <c r="E262" s="62"/>
    </row>
    <row r="263" spans="5:5" x14ac:dyDescent="0.25">
      <c r="E263" s="62"/>
    </row>
    <row r="264" spans="5:5" x14ac:dyDescent="0.25">
      <c r="E264" s="62"/>
    </row>
    <row r="265" spans="5:5" x14ac:dyDescent="0.25">
      <c r="E265" s="62"/>
    </row>
    <row r="266" spans="5:5" x14ac:dyDescent="0.25">
      <c r="E266" s="62"/>
    </row>
    <row r="267" spans="5:5" x14ac:dyDescent="0.25">
      <c r="E267" s="62"/>
    </row>
    <row r="268" spans="5:5" x14ac:dyDescent="0.25">
      <c r="E268" s="62"/>
    </row>
    <row r="269" spans="5:5" x14ac:dyDescent="0.25">
      <c r="E269" s="62"/>
    </row>
    <row r="270" spans="5:5" x14ac:dyDescent="0.25">
      <c r="E270" s="62"/>
    </row>
    <row r="271" spans="5:5" x14ac:dyDescent="0.25">
      <c r="E271" s="62"/>
    </row>
    <row r="272" spans="5:5" x14ac:dyDescent="0.25">
      <c r="E272" s="62"/>
    </row>
    <row r="273" spans="5:5" x14ac:dyDescent="0.25">
      <c r="E273" s="62"/>
    </row>
    <row r="274" spans="5:5" x14ac:dyDescent="0.25">
      <c r="E274" s="62"/>
    </row>
    <row r="275" spans="5:5" x14ac:dyDescent="0.25">
      <c r="E275" s="62"/>
    </row>
    <row r="276" spans="5:5" x14ac:dyDescent="0.25">
      <c r="E276" s="62"/>
    </row>
    <row r="277" spans="5:5" x14ac:dyDescent="0.25">
      <c r="E277" s="62"/>
    </row>
    <row r="278" spans="5:5" x14ac:dyDescent="0.25">
      <c r="E278" s="62"/>
    </row>
    <row r="279" spans="5:5" x14ac:dyDescent="0.25">
      <c r="E279" s="62"/>
    </row>
    <row r="280" spans="5:5" x14ac:dyDescent="0.25">
      <c r="E280" s="62"/>
    </row>
    <row r="281" spans="5:5" x14ac:dyDescent="0.25">
      <c r="E281" s="62"/>
    </row>
    <row r="282" spans="5:5" x14ac:dyDescent="0.25">
      <c r="E282" s="62"/>
    </row>
    <row r="283" spans="5:5" x14ac:dyDescent="0.25">
      <c r="E283" s="62"/>
    </row>
    <row r="284" spans="5:5" x14ac:dyDescent="0.25">
      <c r="E284" s="62"/>
    </row>
    <row r="285" spans="5:5" x14ac:dyDescent="0.25">
      <c r="E285" s="62"/>
    </row>
    <row r="286" spans="5:5" x14ac:dyDescent="0.25">
      <c r="E286" s="62"/>
    </row>
    <row r="287" spans="5:5" x14ac:dyDescent="0.25">
      <c r="E287" s="62"/>
    </row>
    <row r="288" spans="5:5" x14ac:dyDescent="0.25">
      <c r="E288" s="62"/>
    </row>
    <row r="289" spans="5:5" x14ac:dyDescent="0.25">
      <c r="E289" s="62"/>
    </row>
    <row r="290" spans="5:5" x14ac:dyDescent="0.25">
      <c r="E290" s="62"/>
    </row>
    <row r="291" spans="5:5" x14ac:dyDescent="0.25">
      <c r="E291" s="62"/>
    </row>
    <row r="292" spans="5:5" x14ac:dyDescent="0.25">
      <c r="E292" s="62"/>
    </row>
    <row r="293" spans="5:5" x14ac:dyDescent="0.25">
      <c r="E293" s="62"/>
    </row>
    <row r="294" spans="5:5" x14ac:dyDescent="0.25">
      <c r="E294" s="62"/>
    </row>
    <row r="295" spans="5:5" x14ac:dyDescent="0.25">
      <c r="E295" s="62"/>
    </row>
    <row r="296" spans="5:5" x14ac:dyDescent="0.25">
      <c r="E296" s="62"/>
    </row>
    <row r="297" spans="5:5" x14ac:dyDescent="0.25">
      <c r="E297" s="62"/>
    </row>
    <row r="298" spans="5:5" x14ac:dyDescent="0.25">
      <c r="E298" s="62"/>
    </row>
    <row r="299" spans="5:5" x14ac:dyDescent="0.25">
      <c r="E299" s="62"/>
    </row>
    <row r="300" spans="5:5" x14ac:dyDescent="0.25">
      <c r="E300" s="62"/>
    </row>
    <row r="301" spans="5:5" x14ac:dyDescent="0.25">
      <c r="E301" s="62"/>
    </row>
    <row r="302" spans="5:5" x14ac:dyDescent="0.25">
      <c r="E302" s="62"/>
    </row>
    <row r="303" spans="5:5" x14ac:dyDescent="0.25">
      <c r="E303" s="62"/>
    </row>
    <row r="304" spans="5:5" x14ac:dyDescent="0.25">
      <c r="E304" s="62"/>
    </row>
    <row r="305" spans="5:5" x14ac:dyDescent="0.25">
      <c r="E305" s="62"/>
    </row>
    <row r="306" spans="5:5" x14ac:dyDescent="0.25">
      <c r="E306" s="62"/>
    </row>
    <row r="307" spans="5:5" x14ac:dyDescent="0.25">
      <c r="E307" s="62"/>
    </row>
    <row r="308" spans="5:5" x14ac:dyDescent="0.25">
      <c r="E308" s="62"/>
    </row>
    <row r="309" spans="5:5" x14ac:dyDescent="0.25">
      <c r="E309" s="62"/>
    </row>
    <row r="310" spans="5:5" x14ac:dyDescent="0.25">
      <c r="E310" s="62"/>
    </row>
    <row r="311" spans="5:5" x14ac:dyDescent="0.25">
      <c r="E311" s="62"/>
    </row>
    <row r="312" spans="5:5" x14ac:dyDescent="0.25">
      <c r="E312" s="62"/>
    </row>
    <row r="313" spans="5:5" x14ac:dyDescent="0.25">
      <c r="E313" s="62"/>
    </row>
    <row r="314" spans="5:5" x14ac:dyDescent="0.25">
      <c r="E314" s="62"/>
    </row>
    <row r="315" spans="5:5" x14ac:dyDescent="0.25">
      <c r="E315" s="62"/>
    </row>
    <row r="316" spans="5:5" x14ac:dyDescent="0.25">
      <c r="E316" s="62"/>
    </row>
    <row r="317" spans="5:5" x14ac:dyDescent="0.25">
      <c r="E317" s="62"/>
    </row>
    <row r="318" spans="5:5" x14ac:dyDescent="0.25">
      <c r="E318" s="62"/>
    </row>
    <row r="319" spans="5:5" x14ac:dyDescent="0.25">
      <c r="E319" s="62"/>
    </row>
    <row r="320" spans="5:5" x14ac:dyDescent="0.25">
      <c r="E320" s="62"/>
    </row>
    <row r="321" spans="5:5" x14ac:dyDescent="0.25">
      <c r="E321" s="62"/>
    </row>
    <row r="322" spans="5:5" x14ac:dyDescent="0.25">
      <c r="E322" s="62"/>
    </row>
    <row r="323" spans="5:5" x14ac:dyDescent="0.25">
      <c r="E323" s="62"/>
    </row>
    <row r="324" spans="5:5" x14ac:dyDescent="0.25">
      <c r="E324" s="62"/>
    </row>
    <row r="325" spans="5:5" x14ac:dyDescent="0.25">
      <c r="E325" s="62"/>
    </row>
    <row r="326" spans="5:5" x14ac:dyDescent="0.25">
      <c r="E326" s="62"/>
    </row>
    <row r="327" spans="5:5" x14ac:dyDescent="0.25">
      <c r="E327" s="62"/>
    </row>
    <row r="328" spans="5:5" x14ac:dyDescent="0.25">
      <c r="E328" s="62"/>
    </row>
    <row r="329" spans="5:5" x14ac:dyDescent="0.25">
      <c r="E329" s="62"/>
    </row>
    <row r="330" spans="5:5" x14ac:dyDescent="0.25">
      <c r="E330" s="62"/>
    </row>
    <row r="331" spans="5:5" x14ac:dyDescent="0.25">
      <c r="E331" s="62"/>
    </row>
    <row r="332" spans="5:5" x14ac:dyDescent="0.25">
      <c r="E332" s="62"/>
    </row>
    <row r="333" spans="5:5" x14ac:dyDescent="0.25">
      <c r="E333" s="62"/>
    </row>
    <row r="334" spans="5:5" x14ac:dyDescent="0.25">
      <c r="E334" s="62"/>
    </row>
    <row r="335" spans="5:5" x14ac:dyDescent="0.25">
      <c r="E335" s="62"/>
    </row>
    <row r="336" spans="5:5" x14ac:dyDescent="0.25">
      <c r="E336" s="62"/>
    </row>
    <row r="337" spans="5:5" x14ac:dyDescent="0.25">
      <c r="E337" s="62"/>
    </row>
    <row r="338" spans="5:5" x14ac:dyDescent="0.25">
      <c r="E338" s="62"/>
    </row>
    <row r="339" spans="5:5" x14ac:dyDescent="0.25">
      <c r="E339" s="62"/>
    </row>
    <row r="340" spans="5:5" x14ac:dyDescent="0.25">
      <c r="E340" s="62"/>
    </row>
    <row r="341" spans="5:5" x14ac:dyDescent="0.25">
      <c r="E341" s="62"/>
    </row>
    <row r="342" spans="5:5" x14ac:dyDescent="0.25">
      <c r="E342" s="62"/>
    </row>
    <row r="343" spans="5:5" x14ac:dyDescent="0.25">
      <c r="E343" s="62"/>
    </row>
    <row r="344" spans="5:5" x14ac:dyDescent="0.25">
      <c r="E344" s="62"/>
    </row>
    <row r="345" spans="5:5" x14ac:dyDescent="0.25">
      <c r="E345" s="62"/>
    </row>
    <row r="346" spans="5:5" x14ac:dyDescent="0.25">
      <c r="E346" s="62"/>
    </row>
    <row r="347" spans="5:5" x14ac:dyDescent="0.25">
      <c r="E347" s="62"/>
    </row>
    <row r="348" spans="5:5" x14ac:dyDescent="0.25">
      <c r="E348" s="62"/>
    </row>
    <row r="349" spans="5:5" x14ac:dyDescent="0.25">
      <c r="E349" s="62"/>
    </row>
    <row r="350" spans="5:5" x14ac:dyDescent="0.25">
      <c r="E350" s="62"/>
    </row>
    <row r="351" spans="5:5" x14ac:dyDescent="0.25">
      <c r="E351" s="62"/>
    </row>
    <row r="352" spans="5:5" x14ac:dyDescent="0.25">
      <c r="E352" s="62"/>
    </row>
    <row r="353" spans="5:5" x14ac:dyDescent="0.25">
      <c r="E353" s="62"/>
    </row>
    <row r="354" spans="5:5" x14ac:dyDescent="0.25">
      <c r="E354" s="62"/>
    </row>
    <row r="355" spans="5:5" x14ac:dyDescent="0.25">
      <c r="E355" s="62"/>
    </row>
    <row r="356" spans="5:5" x14ac:dyDescent="0.25">
      <c r="E356" s="62"/>
    </row>
    <row r="357" spans="5:5" x14ac:dyDescent="0.25">
      <c r="E357" s="62"/>
    </row>
    <row r="358" spans="5:5" x14ac:dyDescent="0.25">
      <c r="E358" s="62"/>
    </row>
    <row r="359" spans="5:5" x14ac:dyDescent="0.25">
      <c r="E359" s="62"/>
    </row>
    <row r="360" spans="5:5" x14ac:dyDescent="0.25">
      <c r="E360" s="62"/>
    </row>
    <row r="361" spans="5:5" x14ac:dyDescent="0.25">
      <c r="E361" s="62"/>
    </row>
    <row r="362" spans="5:5" x14ac:dyDescent="0.25">
      <c r="E362" s="62"/>
    </row>
    <row r="363" spans="5:5" x14ac:dyDescent="0.25">
      <c r="E363" s="62"/>
    </row>
    <row r="364" spans="5:5" x14ac:dyDescent="0.25">
      <c r="E364" s="62"/>
    </row>
    <row r="365" spans="5:5" x14ac:dyDescent="0.25">
      <c r="E365" s="62"/>
    </row>
    <row r="366" spans="5:5" x14ac:dyDescent="0.25">
      <c r="E366" s="62"/>
    </row>
    <row r="367" spans="5:5" x14ac:dyDescent="0.25">
      <c r="E367" s="62"/>
    </row>
    <row r="368" spans="5:5" x14ac:dyDescent="0.25">
      <c r="E368" s="62"/>
    </row>
    <row r="369" spans="5:5" x14ac:dyDescent="0.25">
      <c r="E369" s="62"/>
    </row>
    <row r="370" spans="5:5" x14ac:dyDescent="0.25">
      <c r="E370" s="62"/>
    </row>
    <row r="371" spans="5:5" x14ac:dyDescent="0.25">
      <c r="E371" s="62"/>
    </row>
    <row r="372" spans="5:5" x14ac:dyDescent="0.25">
      <c r="E372" s="62"/>
    </row>
    <row r="373" spans="5:5" x14ac:dyDescent="0.25">
      <c r="E373" s="62"/>
    </row>
    <row r="374" spans="5:5" x14ac:dyDescent="0.25">
      <c r="E374" s="62"/>
    </row>
    <row r="375" spans="5:5" x14ac:dyDescent="0.25">
      <c r="E375" s="62"/>
    </row>
    <row r="376" spans="5:5" x14ac:dyDescent="0.25">
      <c r="E376" s="62"/>
    </row>
    <row r="377" spans="5:5" x14ac:dyDescent="0.25">
      <c r="E377" s="62"/>
    </row>
    <row r="378" spans="5:5" x14ac:dyDescent="0.25">
      <c r="E378" s="62"/>
    </row>
    <row r="379" spans="5:5" x14ac:dyDescent="0.25">
      <c r="E379" s="62"/>
    </row>
    <row r="380" spans="5:5" x14ac:dyDescent="0.25">
      <c r="E380" s="62"/>
    </row>
    <row r="381" spans="5:5" x14ac:dyDescent="0.25">
      <c r="E381" s="62"/>
    </row>
    <row r="382" spans="5:5" x14ac:dyDescent="0.25">
      <c r="E382" s="62"/>
    </row>
    <row r="383" spans="5:5" x14ac:dyDescent="0.25">
      <c r="E383" s="62"/>
    </row>
    <row r="384" spans="5:5" x14ac:dyDescent="0.25">
      <c r="E384" s="62"/>
    </row>
    <row r="385" spans="5:5" x14ac:dyDescent="0.25">
      <c r="E385" s="62"/>
    </row>
    <row r="386" spans="5:5" x14ac:dyDescent="0.25">
      <c r="E386" s="62"/>
    </row>
    <row r="387" spans="5:5" x14ac:dyDescent="0.25">
      <c r="E387" s="62"/>
    </row>
    <row r="388" spans="5:5" x14ac:dyDescent="0.25">
      <c r="E388" s="62"/>
    </row>
    <row r="389" spans="5:5" x14ac:dyDescent="0.25">
      <c r="E389" s="62"/>
    </row>
    <row r="390" spans="5:5" x14ac:dyDescent="0.25">
      <c r="E390" s="62"/>
    </row>
    <row r="391" spans="5:5" x14ac:dyDescent="0.25">
      <c r="E391" s="62"/>
    </row>
    <row r="392" spans="5:5" x14ac:dyDescent="0.25">
      <c r="E392" s="62"/>
    </row>
    <row r="393" spans="5:5" x14ac:dyDescent="0.25">
      <c r="E393" s="62"/>
    </row>
    <row r="394" spans="5:5" x14ac:dyDescent="0.25">
      <c r="E394" s="62"/>
    </row>
    <row r="395" spans="5:5" x14ac:dyDescent="0.25">
      <c r="E395" s="62"/>
    </row>
    <row r="396" spans="5:5" x14ac:dyDescent="0.25">
      <c r="E396" s="62"/>
    </row>
    <row r="397" spans="5:5" x14ac:dyDescent="0.25">
      <c r="E397" s="62"/>
    </row>
    <row r="398" spans="5:5" x14ac:dyDescent="0.25">
      <c r="E398" s="62"/>
    </row>
    <row r="399" spans="5:5" x14ac:dyDescent="0.25">
      <c r="E399" s="62"/>
    </row>
    <row r="400" spans="5:5" x14ac:dyDescent="0.25">
      <c r="E400" s="62"/>
    </row>
    <row r="401" spans="5:5" x14ac:dyDescent="0.25">
      <c r="E401" s="62"/>
    </row>
    <row r="402" spans="5:5" x14ac:dyDescent="0.25">
      <c r="E402" s="62"/>
    </row>
    <row r="403" spans="5:5" x14ac:dyDescent="0.25">
      <c r="E403" s="62"/>
    </row>
    <row r="404" spans="5:5" x14ac:dyDescent="0.25">
      <c r="E404" s="62"/>
    </row>
    <row r="405" spans="5:5" x14ac:dyDescent="0.25">
      <c r="E405" s="62"/>
    </row>
    <row r="406" spans="5:5" x14ac:dyDescent="0.25">
      <c r="E406" s="62"/>
    </row>
    <row r="407" spans="5:5" x14ac:dyDescent="0.25">
      <c r="E407" s="62"/>
    </row>
    <row r="408" spans="5:5" x14ac:dyDescent="0.25">
      <c r="E408" s="62"/>
    </row>
    <row r="409" spans="5:5" x14ac:dyDescent="0.25">
      <c r="E409" s="62"/>
    </row>
    <row r="410" spans="5:5" x14ac:dyDescent="0.25">
      <c r="E410" s="62"/>
    </row>
    <row r="411" spans="5:5" x14ac:dyDescent="0.25">
      <c r="E411" s="62"/>
    </row>
    <row r="412" spans="5:5" x14ac:dyDescent="0.25">
      <c r="E412" s="62"/>
    </row>
    <row r="413" spans="5:5" x14ac:dyDescent="0.25">
      <c r="E413" s="62"/>
    </row>
    <row r="414" spans="5:5" x14ac:dyDescent="0.25">
      <c r="E414" s="62"/>
    </row>
    <row r="415" spans="5:5" x14ac:dyDescent="0.25">
      <c r="E415" s="62"/>
    </row>
    <row r="416" spans="5:5" x14ac:dyDescent="0.25">
      <c r="E416" s="62"/>
    </row>
    <row r="417" spans="5:5" x14ac:dyDescent="0.25">
      <c r="E417" s="62"/>
    </row>
    <row r="418" spans="5:5" x14ac:dyDescent="0.25">
      <c r="E418" s="62"/>
    </row>
    <row r="419" spans="5:5" x14ac:dyDescent="0.25">
      <c r="E419" s="62"/>
    </row>
    <row r="420" spans="5:5" x14ac:dyDescent="0.25">
      <c r="E420" s="62"/>
    </row>
    <row r="421" spans="5:5" x14ac:dyDescent="0.25">
      <c r="E421" s="62"/>
    </row>
    <row r="422" spans="5:5" x14ac:dyDescent="0.25">
      <c r="E422" s="62"/>
    </row>
    <row r="423" spans="5:5" x14ac:dyDescent="0.25">
      <c r="E423" s="62"/>
    </row>
    <row r="424" spans="5:5" x14ac:dyDescent="0.25">
      <c r="E424" s="62"/>
    </row>
    <row r="425" spans="5:5" x14ac:dyDescent="0.25">
      <c r="E425" s="62"/>
    </row>
    <row r="426" spans="5:5" x14ac:dyDescent="0.25">
      <c r="E426" s="62"/>
    </row>
    <row r="427" spans="5:5" x14ac:dyDescent="0.25">
      <c r="E427" s="62"/>
    </row>
    <row r="428" spans="5:5" x14ac:dyDescent="0.25">
      <c r="E428" s="62"/>
    </row>
    <row r="429" spans="5:5" x14ac:dyDescent="0.25">
      <c r="E429" s="62"/>
    </row>
    <row r="430" spans="5:5" x14ac:dyDescent="0.25">
      <c r="E430" s="62"/>
    </row>
    <row r="431" spans="5:5" x14ac:dyDescent="0.25">
      <c r="E431" s="62"/>
    </row>
    <row r="432" spans="5:5" x14ac:dyDescent="0.25">
      <c r="E432" s="62"/>
    </row>
    <row r="433" spans="5:5" x14ac:dyDescent="0.25">
      <c r="E433" s="62"/>
    </row>
    <row r="434" spans="5:5" x14ac:dyDescent="0.25">
      <c r="E434" s="62"/>
    </row>
    <row r="435" spans="5:5" x14ac:dyDescent="0.25">
      <c r="E435" s="62"/>
    </row>
    <row r="436" spans="5:5" x14ac:dyDescent="0.25">
      <c r="E436" s="62"/>
    </row>
    <row r="437" spans="5:5" x14ac:dyDescent="0.25">
      <c r="E437" s="62"/>
    </row>
    <row r="438" spans="5:5" x14ac:dyDescent="0.25">
      <c r="E438" s="62"/>
    </row>
    <row r="439" spans="5:5" x14ac:dyDescent="0.25">
      <c r="E439" s="62"/>
    </row>
    <row r="440" spans="5:5" x14ac:dyDescent="0.25">
      <c r="E440" s="62"/>
    </row>
    <row r="441" spans="5:5" x14ac:dyDescent="0.25">
      <c r="E441" s="62"/>
    </row>
    <row r="442" spans="5:5" x14ac:dyDescent="0.25">
      <c r="E442" s="62"/>
    </row>
    <row r="443" spans="5:5" x14ac:dyDescent="0.25">
      <c r="E443" s="62"/>
    </row>
    <row r="444" spans="5:5" x14ac:dyDescent="0.25">
      <c r="E444" s="62"/>
    </row>
    <row r="445" spans="5:5" x14ac:dyDescent="0.25">
      <c r="E445" s="62"/>
    </row>
    <row r="446" spans="5:5" x14ac:dyDescent="0.25">
      <c r="E446" s="62"/>
    </row>
    <row r="447" spans="5:5" x14ac:dyDescent="0.25">
      <c r="E447" s="62"/>
    </row>
    <row r="448" spans="5:5" x14ac:dyDescent="0.25">
      <c r="E448" s="62"/>
    </row>
    <row r="449" spans="5:5" x14ac:dyDescent="0.25">
      <c r="E449" s="62"/>
    </row>
    <row r="450" spans="5:5" x14ac:dyDescent="0.25">
      <c r="E450" s="62"/>
    </row>
    <row r="451" spans="5:5" x14ac:dyDescent="0.25">
      <c r="E451" s="62"/>
    </row>
    <row r="452" spans="5:5" x14ac:dyDescent="0.25">
      <c r="E452" s="62"/>
    </row>
    <row r="453" spans="5:5" x14ac:dyDescent="0.25">
      <c r="E453" s="62"/>
    </row>
    <row r="454" spans="5:5" x14ac:dyDescent="0.25">
      <c r="E454" s="62"/>
    </row>
    <row r="455" spans="5:5" x14ac:dyDescent="0.25">
      <c r="E455" s="62"/>
    </row>
    <row r="456" spans="5:5" x14ac:dyDescent="0.25">
      <c r="E456" s="62"/>
    </row>
    <row r="457" spans="5:5" x14ac:dyDescent="0.25">
      <c r="E457" s="62"/>
    </row>
    <row r="458" spans="5:5" x14ac:dyDescent="0.25">
      <c r="E458" s="62"/>
    </row>
    <row r="459" spans="5:5" x14ac:dyDescent="0.25">
      <c r="E459" s="62"/>
    </row>
    <row r="460" spans="5:5" x14ac:dyDescent="0.25">
      <c r="E460" s="62"/>
    </row>
    <row r="461" spans="5:5" x14ac:dyDescent="0.25">
      <c r="E461" s="62"/>
    </row>
    <row r="462" spans="5:5" x14ac:dyDescent="0.25">
      <c r="E462" s="62"/>
    </row>
    <row r="463" spans="5:5" x14ac:dyDescent="0.25">
      <c r="E463" s="62"/>
    </row>
    <row r="464" spans="5:5" x14ac:dyDescent="0.25">
      <c r="E464" s="62"/>
    </row>
    <row r="465" spans="5:5" x14ac:dyDescent="0.25">
      <c r="E465" s="62"/>
    </row>
    <row r="466" spans="5:5" x14ac:dyDescent="0.25">
      <c r="E466" s="62"/>
    </row>
    <row r="467" spans="5:5" x14ac:dyDescent="0.25">
      <c r="E467" s="62"/>
    </row>
    <row r="468" spans="5:5" x14ac:dyDescent="0.25">
      <c r="E468" s="62"/>
    </row>
    <row r="469" spans="5:5" x14ac:dyDescent="0.25">
      <c r="E469" s="62"/>
    </row>
    <row r="470" spans="5:5" x14ac:dyDescent="0.25">
      <c r="E470" s="62"/>
    </row>
    <row r="471" spans="5:5" x14ac:dyDescent="0.25">
      <c r="E471" s="62"/>
    </row>
    <row r="472" spans="5:5" x14ac:dyDescent="0.25">
      <c r="E472" s="62"/>
    </row>
    <row r="473" spans="5:5" x14ac:dyDescent="0.25">
      <c r="E473" s="62"/>
    </row>
    <row r="474" spans="5:5" x14ac:dyDescent="0.25">
      <c r="E474" s="62"/>
    </row>
    <row r="475" spans="5:5" x14ac:dyDescent="0.25">
      <c r="E475" s="62"/>
    </row>
    <row r="476" spans="5:5" x14ac:dyDescent="0.25">
      <c r="E476" s="62"/>
    </row>
    <row r="477" spans="5:5" x14ac:dyDescent="0.25">
      <c r="E477" s="62"/>
    </row>
    <row r="478" spans="5:5" x14ac:dyDescent="0.25">
      <c r="E478" s="62"/>
    </row>
    <row r="479" spans="5:5" x14ac:dyDescent="0.25">
      <c r="E479" s="62"/>
    </row>
    <row r="480" spans="5:5" x14ac:dyDescent="0.25">
      <c r="E480" s="62"/>
    </row>
    <row r="481" spans="5:5" x14ac:dyDescent="0.25">
      <c r="E481" s="62"/>
    </row>
    <row r="482" spans="5:5" x14ac:dyDescent="0.25">
      <c r="E482" s="62"/>
    </row>
    <row r="483" spans="5:5" x14ac:dyDescent="0.25">
      <c r="E483" s="62"/>
    </row>
    <row r="484" spans="5:5" x14ac:dyDescent="0.25">
      <c r="E484" s="62"/>
    </row>
    <row r="485" spans="5:5" x14ac:dyDescent="0.25">
      <c r="E485" s="62"/>
    </row>
    <row r="486" spans="5:5" x14ac:dyDescent="0.25">
      <c r="E486" s="62"/>
    </row>
    <row r="487" spans="5:5" x14ac:dyDescent="0.25">
      <c r="E487" s="62"/>
    </row>
    <row r="488" spans="5:5" x14ac:dyDescent="0.25">
      <c r="E488" s="62"/>
    </row>
    <row r="489" spans="5:5" x14ac:dyDescent="0.25">
      <c r="E489" s="62"/>
    </row>
    <row r="490" spans="5:5" x14ac:dyDescent="0.25">
      <c r="E490" s="62"/>
    </row>
    <row r="491" spans="5:5" x14ac:dyDescent="0.25">
      <c r="E491" s="62"/>
    </row>
    <row r="492" spans="5:5" x14ac:dyDescent="0.25">
      <c r="E492" s="62"/>
    </row>
    <row r="493" spans="5:5" x14ac:dyDescent="0.25">
      <c r="E493" s="62"/>
    </row>
    <row r="494" spans="5:5" x14ac:dyDescent="0.25">
      <c r="E494" s="62"/>
    </row>
    <row r="495" spans="5:5" x14ac:dyDescent="0.25">
      <c r="E495" s="62"/>
    </row>
    <row r="496" spans="5:5" x14ac:dyDescent="0.25">
      <c r="E496" s="62"/>
    </row>
    <row r="497" spans="5:5" x14ac:dyDescent="0.25">
      <c r="E497" s="62"/>
    </row>
    <row r="498" spans="5:5" x14ac:dyDescent="0.25">
      <c r="E498" s="62"/>
    </row>
    <row r="499" spans="5:5" x14ac:dyDescent="0.25">
      <c r="E499" s="62"/>
    </row>
    <row r="500" spans="5:5" x14ac:dyDescent="0.25">
      <c r="E500" s="62"/>
    </row>
    <row r="501" spans="5:5" x14ac:dyDescent="0.25">
      <c r="E501" s="62"/>
    </row>
    <row r="502" spans="5:5" x14ac:dyDescent="0.25">
      <c r="E502" s="62"/>
    </row>
    <row r="503" spans="5:5" x14ac:dyDescent="0.25">
      <c r="E503" s="62"/>
    </row>
    <row r="504" spans="5:5" x14ac:dyDescent="0.25">
      <c r="E504" s="62"/>
    </row>
    <row r="505" spans="5:5" x14ac:dyDescent="0.25">
      <c r="E505" s="62"/>
    </row>
    <row r="506" spans="5:5" x14ac:dyDescent="0.25">
      <c r="E506" s="62"/>
    </row>
    <row r="507" spans="5:5" x14ac:dyDescent="0.25">
      <c r="E507" s="62"/>
    </row>
    <row r="508" spans="5:5" x14ac:dyDescent="0.25">
      <c r="E508" s="62"/>
    </row>
    <row r="509" spans="5:5" x14ac:dyDescent="0.25">
      <c r="E509" s="62"/>
    </row>
    <row r="510" spans="5:5" x14ac:dyDescent="0.25">
      <c r="E510" s="62"/>
    </row>
    <row r="511" spans="5:5" x14ac:dyDescent="0.25">
      <c r="E511" s="62"/>
    </row>
    <row r="512" spans="5:5" x14ac:dyDescent="0.25">
      <c r="E512" s="62"/>
    </row>
    <row r="513" spans="5:5" x14ac:dyDescent="0.25">
      <c r="E513" s="62"/>
    </row>
    <row r="514" spans="5:5" x14ac:dyDescent="0.25">
      <c r="E514" s="62"/>
    </row>
    <row r="515" spans="5:5" x14ac:dyDescent="0.25">
      <c r="E515" s="62"/>
    </row>
    <row r="516" spans="5:5" x14ac:dyDescent="0.25">
      <c r="E516" s="62"/>
    </row>
    <row r="517" spans="5:5" x14ac:dyDescent="0.25">
      <c r="E517" s="62"/>
    </row>
    <row r="518" spans="5:5" x14ac:dyDescent="0.25">
      <c r="E518" s="62"/>
    </row>
    <row r="519" spans="5:5" x14ac:dyDescent="0.25">
      <c r="E519" s="62"/>
    </row>
    <row r="520" spans="5:5" x14ac:dyDescent="0.25">
      <c r="E520" s="62"/>
    </row>
    <row r="521" spans="5:5" x14ac:dyDescent="0.25">
      <c r="E521" s="62"/>
    </row>
    <row r="522" spans="5:5" x14ac:dyDescent="0.25">
      <c r="E522" s="62"/>
    </row>
    <row r="523" spans="5:5" x14ac:dyDescent="0.25">
      <c r="E523" s="62"/>
    </row>
    <row r="524" spans="5:5" x14ac:dyDescent="0.25">
      <c r="E524" s="62"/>
    </row>
    <row r="525" spans="5:5" x14ac:dyDescent="0.25">
      <c r="E525" s="62"/>
    </row>
    <row r="526" spans="5:5" x14ac:dyDescent="0.25">
      <c r="E526" s="62"/>
    </row>
    <row r="527" spans="5:5" x14ac:dyDescent="0.25">
      <c r="E527" s="62"/>
    </row>
    <row r="528" spans="5:5" x14ac:dyDescent="0.25">
      <c r="E528" s="62"/>
    </row>
    <row r="529" spans="5:5" x14ac:dyDescent="0.25">
      <c r="E529" s="62"/>
    </row>
    <row r="530" spans="5:5" x14ac:dyDescent="0.25">
      <c r="E530" s="62"/>
    </row>
    <row r="531" spans="5:5" x14ac:dyDescent="0.25">
      <c r="E531" s="62"/>
    </row>
    <row r="532" spans="5:5" x14ac:dyDescent="0.25">
      <c r="E532" s="62"/>
    </row>
    <row r="533" spans="5:5" x14ac:dyDescent="0.25">
      <c r="E533" s="62"/>
    </row>
    <row r="534" spans="5:5" x14ac:dyDescent="0.25">
      <c r="E534" s="62"/>
    </row>
    <row r="535" spans="5:5" x14ac:dyDescent="0.25">
      <c r="E535" s="62"/>
    </row>
    <row r="536" spans="5:5" x14ac:dyDescent="0.25">
      <c r="E536" s="62"/>
    </row>
    <row r="537" spans="5:5" x14ac:dyDescent="0.25">
      <c r="E537" s="62"/>
    </row>
    <row r="538" spans="5:5" x14ac:dyDescent="0.25">
      <c r="E538" s="62"/>
    </row>
    <row r="539" spans="5:5" x14ac:dyDescent="0.25">
      <c r="E539" s="62"/>
    </row>
    <row r="540" spans="5:5" x14ac:dyDescent="0.25">
      <c r="E540" s="62"/>
    </row>
    <row r="541" spans="5:5" x14ac:dyDescent="0.25">
      <c r="E541" s="62"/>
    </row>
    <row r="542" spans="5:5" x14ac:dyDescent="0.25">
      <c r="E542" s="62"/>
    </row>
    <row r="543" spans="5:5" x14ac:dyDescent="0.25">
      <c r="E543" s="62"/>
    </row>
    <row r="544" spans="5:5" x14ac:dyDescent="0.25">
      <c r="E544" s="62"/>
    </row>
    <row r="545" spans="5:5" x14ac:dyDescent="0.25">
      <c r="E545" s="62"/>
    </row>
    <row r="546" spans="5:5" x14ac:dyDescent="0.25">
      <c r="E546" s="62"/>
    </row>
    <row r="547" spans="5:5" x14ac:dyDescent="0.25">
      <c r="E547" s="62"/>
    </row>
    <row r="548" spans="5:5" x14ac:dyDescent="0.25">
      <c r="E548" s="62"/>
    </row>
    <row r="549" spans="5:5" x14ac:dyDescent="0.25">
      <c r="E549" s="62"/>
    </row>
    <row r="550" spans="5:5" x14ac:dyDescent="0.25">
      <c r="E550" s="62"/>
    </row>
    <row r="551" spans="5:5" x14ac:dyDescent="0.25">
      <c r="E551" s="62"/>
    </row>
    <row r="552" spans="5:5" x14ac:dyDescent="0.25">
      <c r="E552" s="62"/>
    </row>
    <row r="553" spans="5:5" x14ac:dyDescent="0.25">
      <c r="E553" s="62"/>
    </row>
    <row r="554" spans="5:5" x14ac:dyDescent="0.25">
      <c r="E554" s="62"/>
    </row>
    <row r="555" spans="5:5" x14ac:dyDescent="0.25">
      <c r="E555" s="62"/>
    </row>
    <row r="556" spans="5:5" x14ac:dyDescent="0.25">
      <c r="E556" s="62"/>
    </row>
    <row r="557" spans="5:5" x14ac:dyDescent="0.25">
      <c r="E557" s="62"/>
    </row>
    <row r="558" spans="5:5" x14ac:dyDescent="0.25">
      <c r="E558" s="62"/>
    </row>
    <row r="559" spans="5:5" x14ac:dyDescent="0.25">
      <c r="E559" s="62"/>
    </row>
    <row r="560" spans="5:5" x14ac:dyDescent="0.25">
      <c r="E560" s="62"/>
    </row>
    <row r="561" spans="5:5" x14ac:dyDescent="0.25">
      <c r="E561" s="62"/>
    </row>
    <row r="562" spans="5:5" x14ac:dyDescent="0.25">
      <c r="E562" s="62"/>
    </row>
    <row r="563" spans="5:5" x14ac:dyDescent="0.25">
      <c r="E563" s="62"/>
    </row>
    <row r="564" spans="5:5" x14ac:dyDescent="0.25">
      <c r="E564" s="62"/>
    </row>
    <row r="565" spans="5:5" x14ac:dyDescent="0.25">
      <c r="E565" s="62"/>
    </row>
    <row r="566" spans="5:5" x14ac:dyDescent="0.25">
      <c r="E566" s="62"/>
    </row>
    <row r="567" spans="5:5" x14ac:dyDescent="0.25">
      <c r="E567" s="62"/>
    </row>
    <row r="568" spans="5:5" x14ac:dyDescent="0.25">
      <c r="E568" s="62"/>
    </row>
    <row r="569" spans="5:5" x14ac:dyDescent="0.25">
      <c r="E569" s="62"/>
    </row>
    <row r="570" spans="5:5" x14ac:dyDescent="0.25">
      <c r="E570" s="62"/>
    </row>
    <row r="571" spans="5:5" x14ac:dyDescent="0.25">
      <c r="E571" s="62"/>
    </row>
    <row r="572" spans="5:5" x14ac:dyDescent="0.25">
      <c r="E572" s="62"/>
    </row>
    <row r="573" spans="5:5" x14ac:dyDescent="0.25">
      <c r="E573" s="62"/>
    </row>
    <row r="574" spans="5:5" x14ac:dyDescent="0.25">
      <c r="E574" s="62"/>
    </row>
    <row r="575" spans="5:5" x14ac:dyDescent="0.25">
      <c r="E575" s="62"/>
    </row>
    <row r="576" spans="5:5" x14ac:dyDescent="0.25">
      <c r="E576" s="62"/>
    </row>
    <row r="577" spans="5:5" x14ac:dyDescent="0.25">
      <c r="E577" s="62"/>
    </row>
    <row r="578" spans="5:5" x14ac:dyDescent="0.25">
      <c r="E578" s="62"/>
    </row>
    <row r="579" spans="5:5" x14ac:dyDescent="0.25">
      <c r="E579" s="62"/>
    </row>
    <row r="580" spans="5:5" x14ac:dyDescent="0.25">
      <c r="E580" s="62"/>
    </row>
    <row r="581" spans="5:5" x14ac:dyDescent="0.25">
      <c r="E581" s="62"/>
    </row>
    <row r="582" spans="5:5" x14ac:dyDescent="0.25">
      <c r="E582" s="62"/>
    </row>
    <row r="583" spans="5:5" x14ac:dyDescent="0.25">
      <c r="E583" s="62"/>
    </row>
    <row r="584" spans="5:5" x14ac:dyDescent="0.25">
      <c r="E584" s="62"/>
    </row>
    <row r="585" spans="5:5" x14ac:dyDescent="0.25">
      <c r="E585" s="62"/>
    </row>
    <row r="586" spans="5:5" x14ac:dyDescent="0.25">
      <c r="E586" s="62"/>
    </row>
    <row r="587" spans="5:5" x14ac:dyDescent="0.25">
      <c r="E587" s="62"/>
    </row>
    <row r="588" spans="5:5" x14ac:dyDescent="0.25">
      <c r="E588" s="62"/>
    </row>
    <row r="589" spans="5:5" x14ac:dyDescent="0.25">
      <c r="E589" s="62"/>
    </row>
    <row r="590" spans="5:5" x14ac:dyDescent="0.25">
      <c r="E590" s="62"/>
    </row>
    <row r="591" spans="5:5" x14ac:dyDescent="0.25">
      <c r="E591" s="62"/>
    </row>
    <row r="592" spans="5:5" x14ac:dyDescent="0.25">
      <c r="E592" s="62"/>
    </row>
    <row r="593" spans="5:5" x14ac:dyDescent="0.25">
      <c r="E593" s="62"/>
    </row>
    <row r="594" spans="5:5" x14ac:dyDescent="0.25">
      <c r="E594" s="62"/>
    </row>
    <row r="595" spans="5:5" x14ac:dyDescent="0.25">
      <c r="E595" s="62"/>
    </row>
    <row r="596" spans="5:5" x14ac:dyDescent="0.25">
      <c r="E596" s="62"/>
    </row>
    <row r="597" spans="5:5" x14ac:dyDescent="0.25">
      <c r="E597" s="62"/>
    </row>
    <row r="598" spans="5:5" x14ac:dyDescent="0.25">
      <c r="E598" s="62"/>
    </row>
    <row r="599" spans="5:5" x14ac:dyDescent="0.25">
      <c r="E599" s="62"/>
    </row>
    <row r="600" spans="5:5" x14ac:dyDescent="0.25">
      <c r="E600" s="62"/>
    </row>
    <row r="601" spans="5:5" x14ac:dyDescent="0.25">
      <c r="E601" s="62"/>
    </row>
    <row r="602" spans="5:5" x14ac:dyDescent="0.25">
      <c r="E602" s="62"/>
    </row>
    <row r="603" spans="5:5" x14ac:dyDescent="0.25">
      <c r="E603" s="62"/>
    </row>
    <row r="604" spans="5:5" x14ac:dyDescent="0.25">
      <c r="E604" s="62"/>
    </row>
    <row r="605" spans="5:5" x14ac:dyDescent="0.25">
      <c r="E605" s="62"/>
    </row>
    <row r="606" spans="5:5" x14ac:dyDescent="0.25">
      <c r="E606" s="62"/>
    </row>
    <row r="607" spans="5:5" x14ac:dyDescent="0.25">
      <c r="E607" s="62"/>
    </row>
    <row r="608" spans="5:5" x14ac:dyDescent="0.25">
      <c r="E608" s="62"/>
    </row>
    <row r="609" spans="5:5" x14ac:dyDescent="0.25">
      <c r="E609" s="62"/>
    </row>
    <row r="610" spans="5:5" x14ac:dyDescent="0.25">
      <c r="E610" s="62"/>
    </row>
    <row r="611" spans="5:5" x14ac:dyDescent="0.25">
      <c r="E611" s="62"/>
    </row>
    <row r="612" spans="5:5" x14ac:dyDescent="0.25">
      <c r="E612" s="62"/>
    </row>
    <row r="613" spans="5:5" x14ac:dyDescent="0.25">
      <c r="E613" s="62"/>
    </row>
    <row r="614" spans="5:5" x14ac:dyDescent="0.25">
      <c r="E614" s="62"/>
    </row>
    <row r="615" spans="5:5" x14ac:dyDescent="0.25">
      <c r="E615" s="62"/>
    </row>
    <row r="616" spans="5:5" x14ac:dyDescent="0.25">
      <c r="E616" s="62"/>
    </row>
    <row r="617" spans="5:5" x14ac:dyDescent="0.25">
      <c r="E617" s="62"/>
    </row>
    <row r="618" spans="5:5" x14ac:dyDescent="0.25">
      <c r="E618" s="62"/>
    </row>
    <row r="619" spans="5:5" x14ac:dyDescent="0.25">
      <c r="E619" s="62"/>
    </row>
    <row r="620" spans="5:5" x14ac:dyDescent="0.25">
      <c r="E620" s="62"/>
    </row>
    <row r="621" spans="5:5" x14ac:dyDescent="0.25">
      <c r="E621" s="62"/>
    </row>
    <row r="622" spans="5:5" x14ac:dyDescent="0.25">
      <c r="E622" s="62"/>
    </row>
    <row r="623" spans="5:5" x14ac:dyDescent="0.25">
      <c r="E623" s="62"/>
    </row>
    <row r="624" spans="5:5" x14ac:dyDescent="0.25">
      <c r="E624" s="62"/>
    </row>
    <row r="625" spans="5:5" x14ac:dyDescent="0.25">
      <c r="E625" s="62"/>
    </row>
    <row r="626" spans="5:5" x14ac:dyDescent="0.25">
      <c r="E626" s="62"/>
    </row>
    <row r="627" spans="5:5" x14ac:dyDescent="0.25">
      <c r="E627" s="62"/>
    </row>
    <row r="628" spans="5:5" x14ac:dyDescent="0.25">
      <c r="E628" s="62"/>
    </row>
    <row r="629" spans="5:5" x14ac:dyDescent="0.25">
      <c r="E629" s="62"/>
    </row>
    <row r="630" spans="5:5" x14ac:dyDescent="0.25">
      <c r="E630" s="62"/>
    </row>
    <row r="631" spans="5:5" x14ac:dyDescent="0.25">
      <c r="E631" s="62"/>
    </row>
    <row r="632" spans="5:5" x14ac:dyDescent="0.25">
      <c r="E632" s="62"/>
    </row>
    <row r="633" spans="5:5" x14ac:dyDescent="0.25">
      <c r="E633" s="62"/>
    </row>
    <row r="634" spans="5:5" x14ac:dyDescent="0.25">
      <c r="E634" s="62"/>
    </row>
    <row r="635" spans="5:5" x14ac:dyDescent="0.25">
      <c r="E635" s="62"/>
    </row>
    <row r="636" spans="5:5" x14ac:dyDescent="0.25">
      <c r="E636" s="62"/>
    </row>
    <row r="637" spans="5:5" x14ac:dyDescent="0.25">
      <c r="E637" s="62"/>
    </row>
    <row r="638" spans="5:5" x14ac:dyDescent="0.25">
      <c r="E638" s="62"/>
    </row>
    <row r="639" spans="5:5" x14ac:dyDescent="0.25">
      <c r="E639" s="62"/>
    </row>
    <row r="640" spans="5:5" x14ac:dyDescent="0.25">
      <c r="E640" s="62"/>
    </row>
    <row r="641" spans="5:5" x14ac:dyDescent="0.25">
      <c r="E641" s="62"/>
    </row>
    <row r="642" spans="5:5" x14ac:dyDescent="0.25">
      <c r="E642" s="62"/>
    </row>
    <row r="643" spans="5:5" x14ac:dyDescent="0.25">
      <c r="E643" s="62"/>
    </row>
    <row r="644" spans="5:5" x14ac:dyDescent="0.25">
      <c r="E644" s="62"/>
    </row>
    <row r="645" spans="5:5" x14ac:dyDescent="0.25">
      <c r="E645" s="62"/>
    </row>
    <row r="646" spans="5:5" x14ac:dyDescent="0.25">
      <c r="E646" s="62"/>
    </row>
    <row r="647" spans="5:5" x14ac:dyDescent="0.25">
      <c r="E647" s="62"/>
    </row>
    <row r="648" spans="5:5" x14ac:dyDescent="0.25">
      <c r="E648" s="62"/>
    </row>
    <row r="649" spans="5:5" x14ac:dyDescent="0.25">
      <c r="E649" s="62"/>
    </row>
    <row r="650" spans="5:5" x14ac:dyDescent="0.25">
      <c r="E650" s="62"/>
    </row>
    <row r="651" spans="5:5" x14ac:dyDescent="0.25">
      <c r="E651" s="62"/>
    </row>
    <row r="652" spans="5:5" x14ac:dyDescent="0.25">
      <c r="E652" s="62"/>
    </row>
    <row r="653" spans="5:5" x14ac:dyDescent="0.25">
      <c r="E653" s="62"/>
    </row>
    <row r="654" spans="5:5" x14ac:dyDescent="0.25">
      <c r="E654" s="62"/>
    </row>
    <row r="655" spans="5:5" x14ac:dyDescent="0.25">
      <c r="E655" s="62"/>
    </row>
    <row r="656" spans="5:5" x14ac:dyDescent="0.25">
      <c r="E656" s="62"/>
    </row>
    <row r="657" spans="5:5" x14ac:dyDescent="0.25">
      <c r="E657" s="62"/>
    </row>
    <row r="658" spans="5:5" x14ac:dyDescent="0.25">
      <c r="E658" s="62"/>
    </row>
    <row r="659" spans="5:5" x14ac:dyDescent="0.25">
      <c r="E659" s="62"/>
    </row>
    <row r="660" spans="5:5" x14ac:dyDescent="0.25">
      <c r="E660" s="62"/>
    </row>
    <row r="661" spans="5:5" x14ac:dyDescent="0.25">
      <c r="E661" s="62"/>
    </row>
    <row r="662" spans="5:5" x14ac:dyDescent="0.25">
      <c r="E662" s="62"/>
    </row>
    <row r="663" spans="5:5" x14ac:dyDescent="0.25">
      <c r="E663" s="62"/>
    </row>
    <row r="664" spans="5:5" x14ac:dyDescent="0.25">
      <c r="E664" s="62"/>
    </row>
    <row r="665" spans="5:5" x14ac:dyDescent="0.25">
      <c r="E665" s="62"/>
    </row>
    <row r="666" spans="5:5" x14ac:dyDescent="0.25">
      <c r="E666" s="62"/>
    </row>
    <row r="667" spans="5:5" x14ac:dyDescent="0.25">
      <c r="E667" s="62"/>
    </row>
    <row r="668" spans="5:5" x14ac:dyDescent="0.25">
      <c r="E668" s="62"/>
    </row>
  </sheetData>
  <mergeCells count="5">
    <mergeCell ref="A1:E1"/>
    <mergeCell ref="A2:E2"/>
    <mergeCell ref="A3:E3"/>
    <mergeCell ref="A4:E4"/>
    <mergeCell ref="A12:E1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4" fitToHeight="0" orientation="portrait" r:id="rId1"/>
  <headerFooter alignWithMargins="0">
    <oddHeader>&amp;R
&amp;P/&amp;N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C270-E74F-4EAF-B3C8-FD92D140ADAB}">
  <dimension ref="A1:M36"/>
  <sheetViews>
    <sheetView view="pageBreakPreview" zoomScale="70" zoomScaleNormal="55" zoomScaleSheetLayoutView="70" zoomScalePageLayoutView="55" workbookViewId="0">
      <selection activeCell="A37" sqref="A37:XFD38"/>
    </sheetView>
  </sheetViews>
  <sheetFormatPr defaultRowHeight="14.4" x14ac:dyDescent="0.3"/>
  <cols>
    <col min="1" max="1" width="5.21875" bestFit="1" customWidth="1"/>
    <col min="2" max="2" width="21.109375" customWidth="1"/>
    <col min="3" max="3" width="47.77734375" bestFit="1" customWidth="1"/>
    <col min="4" max="4" width="18.5546875" bestFit="1" customWidth="1"/>
    <col min="5" max="5" width="18.5546875" customWidth="1"/>
    <col min="6" max="6" width="13.33203125" bestFit="1" customWidth="1"/>
    <col min="7" max="7" width="14.33203125" bestFit="1" customWidth="1"/>
    <col min="8" max="10" width="13.33203125" bestFit="1" customWidth="1"/>
    <col min="11" max="11" width="13.5546875" bestFit="1" customWidth="1"/>
    <col min="12" max="12" width="14" bestFit="1" customWidth="1"/>
    <col min="13" max="13" width="14.6640625" bestFit="1" customWidth="1"/>
  </cols>
  <sheetData>
    <row r="1" spans="1:13" ht="20.100000000000001" customHeight="1" x14ac:dyDescent="0.3">
      <c r="A1" s="314"/>
      <c r="B1" s="315"/>
      <c r="C1" s="518" t="s">
        <v>428</v>
      </c>
      <c r="D1" s="519"/>
      <c r="E1" s="519"/>
      <c r="F1" s="519"/>
      <c r="G1" s="340"/>
      <c r="H1" s="340"/>
      <c r="I1" s="340"/>
      <c r="J1" s="341"/>
      <c r="K1" s="316"/>
    </row>
    <row r="2" spans="1:13" ht="20.100000000000001" customHeight="1" x14ac:dyDescent="0.3">
      <c r="A2" s="317"/>
      <c r="B2" s="318"/>
      <c r="C2" s="523" t="s">
        <v>110</v>
      </c>
      <c r="D2" s="524"/>
      <c r="E2" s="525"/>
      <c r="F2" s="520" t="s">
        <v>429</v>
      </c>
      <c r="G2" s="495"/>
      <c r="H2" s="321" t="s">
        <v>60</v>
      </c>
      <c r="I2" s="494" t="s">
        <v>65</v>
      </c>
      <c r="J2" s="495"/>
      <c r="K2" s="316"/>
    </row>
    <row r="3" spans="1:13" ht="56.25" customHeight="1" x14ac:dyDescent="0.3">
      <c r="A3" s="314"/>
      <c r="B3" s="315"/>
      <c r="C3" s="526" t="s">
        <v>114</v>
      </c>
      <c r="D3" s="527"/>
      <c r="E3" s="528"/>
      <c r="F3" s="521" t="s">
        <v>430</v>
      </c>
      <c r="G3" s="522"/>
      <c r="H3" s="339" t="s">
        <v>440</v>
      </c>
      <c r="I3" s="496">
        <f ca="1">TODAY()</f>
        <v>44998</v>
      </c>
      <c r="J3" s="497"/>
      <c r="K3" s="316"/>
    </row>
    <row r="4" spans="1:13" ht="20.100000000000001" customHeight="1" x14ac:dyDescent="0.3">
      <c r="A4" s="319"/>
      <c r="B4" s="320"/>
      <c r="C4" s="490" t="s">
        <v>59</v>
      </c>
      <c r="D4" s="491"/>
      <c r="E4" s="491"/>
      <c r="F4" s="491"/>
      <c r="G4" s="484" t="s">
        <v>431</v>
      </c>
      <c r="H4" s="485"/>
      <c r="I4" s="485"/>
      <c r="J4" s="486"/>
      <c r="K4" s="316"/>
      <c r="M4" s="323"/>
    </row>
    <row r="5" spans="1:13" ht="30.6" customHeight="1" x14ac:dyDescent="0.3">
      <c r="A5" s="324"/>
      <c r="B5" s="325"/>
      <c r="C5" s="492" t="s">
        <v>115</v>
      </c>
      <c r="D5" s="493"/>
      <c r="E5" s="493"/>
      <c r="F5" s="493"/>
      <c r="G5" s="487" t="s">
        <v>441</v>
      </c>
      <c r="H5" s="488"/>
      <c r="I5" s="488"/>
      <c r="J5" s="489"/>
      <c r="K5" s="326"/>
      <c r="M5" s="323"/>
    </row>
    <row r="6" spans="1:13" ht="5.0999999999999996" customHeight="1" x14ac:dyDescent="0.3">
      <c r="A6" s="316"/>
      <c r="B6" s="316"/>
      <c r="C6" s="327"/>
      <c r="D6" s="327"/>
      <c r="E6" s="323"/>
      <c r="F6" s="328"/>
      <c r="G6" s="328"/>
      <c r="H6" s="328"/>
      <c r="I6" s="323"/>
      <c r="J6" s="316"/>
      <c r="K6" s="316"/>
      <c r="M6" s="323"/>
    </row>
    <row r="7" spans="1:13" ht="40.200000000000003" customHeight="1" x14ac:dyDescent="0.3">
      <c r="A7" s="329" t="s">
        <v>43</v>
      </c>
      <c r="B7" s="508" t="s">
        <v>46</v>
      </c>
      <c r="C7" s="509"/>
      <c r="D7" s="330" t="s">
        <v>432</v>
      </c>
      <c r="E7" s="330" t="s">
        <v>433</v>
      </c>
      <c r="F7" s="330" t="s">
        <v>439</v>
      </c>
      <c r="G7" s="330" t="s">
        <v>435</v>
      </c>
      <c r="H7" s="330" t="s">
        <v>436</v>
      </c>
      <c r="I7" s="331" t="s">
        <v>437</v>
      </c>
      <c r="J7" s="331" t="s">
        <v>438</v>
      </c>
    </row>
    <row r="8" spans="1:13" s="316" customFormat="1" ht="18" customHeight="1" x14ac:dyDescent="0.3">
      <c r="A8" s="510"/>
      <c r="B8" s="512" t="s">
        <v>430</v>
      </c>
      <c r="C8" s="513"/>
      <c r="D8" s="516">
        <f>SUM(D10:D35)</f>
        <v>335655.49</v>
      </c>
      <c r="E8" s="516">
        <f>SUM(E10:E35)</f>
        <v>429487.94</v>
      </c>
      <c r="F8" s="332">
        <f>F10+F12+F14+F16+F18+F20+F22+F24+F26+F28+F30+F32+F34</f>
        <v>47659.199999999997</v>
      </c>
      <c r="G8" s="332">
        <f t="shared" ref="G8:J8" si="0">G10+G12+G14+G16+G18+G20+G22+G24+G26+G28+G30+G32+G34</f>
        <v>114815.59</v>
      </c>
      <c r="H8" s="332">
        <f t="shared" si="0"/>
        <v>85910.13</v>
      </c>
      <c r="I8" s="332">
        <f t="shared" si="0"/>
        <v>126744.29</v>
      </c>
      <c r="J8" s="332">
        <f t="shared" si="0"/>
        <v>54358.729999999996</v>
      </c>
      <c r="L8" s="316">
        <f>SUBTOTAL(9,F8:J8)</f>
        <v>429487.93999999994</v>
      </c>
    </row>
    <row r="9" spans="1:13" s="316" customFormat="1" ht="17.100000000000001" customHeight="1" x14ac:dyDescent="0.3">
      <c r="A9" s="511"/>
      <c r="B9" s="514"/>
      <c r="C9" s="515"/>
      <c r="D9" s="517"/>
      <c r="E9" s="517"/>
      <c r="F9" s="333">
        <f>F8/$E$8</f>
        <v>0.11096749305696453</v>
      </c>
      <c r="G9" s="333">
        <f>G8/$E$8</f>
        <v>0.26733134811655013</v>
      </c>
      <c r="H9" s="333">
        <f>H8/$E$8</f>
        <v>0.20002920221694701</v>
      </c>
      <c r="I9" s="333">
        <f>I8/$E$8</f>
        <v>0.29510558550258709</v>
      </c>
      <c r="J9" s="333">
        <f>J8/$E$8</f>
        <v>0.12656637110695121</v>
      </c>
    </row>
    <row r="10" spans="1:13" s="322" customFormat="1" ht="16.95" customHeight="1" x14ac:dyDescent="0.3">
      <c r="A10" s="498">
        <v>1</v>
      </c>
      <c r="B10" s="500" t="s">
        <v>117</v>
      </c>
      <c r="C10" s="501"/>
      <c r="D10" s="504">
        <v>233.9</v>
      </c>
      <c r="E10" s="504">
        <v>233.9</v>
      </c>
      <c r="F10" s="334">
        <f>E10</f>
        <v>233.9</v>
      </c>
      <c r="G10" s="334"/>
      <c r="H10" s="334"/>
      <c r="I10" s="334"/>
      <c r="J10" s="334"/>
      <c r="L10" s="338">
        <f>F10+G10+H10+I10+J10</f>
        <v>233.9</v>
      </c>
    </row>
    <row r="11" spans="1:13" s="322" customFormat="1" ht="11.25" customHeight="1" x14ac:dyDescent="0.3">
      <c r="A11" s="499"/>
      <c r="B11" s="502"/>
      <c r="C11" s="503"/>
      <c r="D11" s="505"/>
      <c r="E11" s="505"/>
      <c r="F11" s="335">
        <f>E10/F10</f>
        <v>1</v>
      </c>
      <c r="G11" s="335"/>
      <c r="H11" s="335"/>
      <c r="I11" s="335"/>
      <c r="J11" s="335"/>
      <c r="L11" s="336"/>
    </row>
    <row r="12" spans="1:13" s="322" customFormat="1" ht="16.95" customHeight="1" x14ac:dyDescent="0.3">
      <c r="A12" s="498">
        <v>2</v>
      </c>
      <c r="B12" s="500" t="s">
        <v>119</v>
      </c>
      <c r="C12" s="501"/>
      <c r="D12" s="504">
        <v>17635.759999999998</v>
      </c>
      <c r="E12" s="504">
        <v>17635.759999999998</v>
      </c>
      <c r="F12" s="334">
        <v>3703.51</v>
      </c>
      <c r="G12" s="334">
        <v>3879.87</v>
      </c>
      <c r="H12" s="334">
        <v>3879.87</v>
      </c>
      <c r="I12" s="334">
        <v>3879.87</v>
      </c>
      <c r="J12" s="334">
        <v>2292.64</v>
      </c>
      <c r="K12" s="338"/>
      <c r="L12" s="338">
        <f>F12+G12+H12+I12+J12</f>
        <v>17635.759999999998</v>
      </c>
    </row>
    <row r="13" spans="1:13" s="322" customFormat="1" ht="11.25" customHeight="1" x14ac:dyDescent="0.3">
      <c r="A13" s="499"/>
      <c r="B13" s="502"/>
      <c r="C13" s="503"/>
      <c r="D13" s="505"/>
      <c r="E13" s="505"/>
      <c r="F13" s="335">
        <f t="shared" ref="F13:F15" si="1">F12/E12</f>
        <v>0.2100000226811887</v>
      </c>
      <c r="G13" s="335">
        <f>G12/E12</f>
        <v>0.22000015876832074</v>
      </c>
      <c r="H13" s="335">
        <f>H12/E12</f>
        <v>0.22000015876832074</v>
      </c>
      <c r="I13" s="335">
        <f>I12/E12</f>
        <v>0.22000015876832074</v>
      </c>
      <c r="J13" s="335">
        <f>J12/E12</f>
        <v>0.12999950101384913</v>
      </c>
      <c r="K13" s="336"/>
      <c r="L13" s="336"/>
    </row>
    <row r="14" spans="1:13" s="322" customFormat="1" ht="16.95" customHeight="1" x14ac:dyDescent="0.3">
      <c r="A14" s="498">
        <v>3</v>
      </c>
      <c r="B14" s="500" t="s">
        <v>3</v>
      </c>
      <c r="C14" s="501"/>
      <c r="D14" s="504">
        <v>15026.93</v>
      </c>
      <c r="E14" s="506">
        <v>12405.24</v>
      </c>
      <c r="F14" s="334">
        <v>12405.24</v>
      </c>
      <c r="G14" s="334"/>
      <c r="H14" s="334"/>
      <c r="I14" s="334"/>
      <c r="J14" s="334"/>
      <c r="L14" s="338">
        <f>F14+G14+H14+I14+J14</f>
        <v>12405.24</v>
      </c>
    </row>
    <row r="15" spans="1:13" s="322" customFormat="1" ht="11.25" customHeight="1" x14ac:dyDescent="0.3">
      <c r="A15" s="499"/>
      <c r="B15" s="502"/>
      <c r="C15" s="503"/>
      <c r="D15" s="505"/>
      <c r="E15" s="507"/>
      <c r="F15" s="335">
        <f t="shared" si="1"/>
        <v>1</v>
      </c>
      <c r="G15" s="335"/>
      <c r="H15" s="335"/>
      <c r="I15" s="335"/>
      <c r="J15" s="335"/>
      <c r="L15" s="336"/>
    </row>
    <row r="16" spans="1:13" s="322" customFormat="1" ht="16.95" customHeight="1" x14ac:dyDescent="0.3">
      <c r="A16" s="498">
        <v>4</v>
      </c>
      <c r="B16" s="500" t="s">
        <v>126</v>
      </c>
      <c r="C16" s="501"/>
      <c r="D16" s="504">
        <v>12042.51</v>
      </c>
      <c r="E16" s="506">
        <v>122978.23</v>
      </c>
      <c r="F16" s="334">
        <v>12042.51</v>
      </c>
      <c r="G16" s="334">
        <v>110935.72</v>
      </c>
      <c r="H16" s="334"/>
      <c r="I16" s="334"/>
      <c r="J16" s="334"/>
      <c r="K16" s="337"/>
      <c r="L16" s="338">
        <f>F16+G16+H16+I16+J16</f>
        <v>122978.23</v>
      </c>
    </row>
    <row r="17" spans="1:13" s="322" customFormat="1" ht="11.25" customHeight="1" x14ac:dyDescent="0.3">
      <c r="A17" s="499"/>
      <c r="B17" s="502"/>
      <c r="C17" s="503"/>
      <c r="D17" s="505"/>
      <c r="E17" s="507"/>
      <c r="F17" s="335">
        <f t="shared" ref="F17:F21" si="2">F16/E16</f>
        <v>9.7923917103051497E-2</v>
      </c>
      <c r="G17" s="335">
        <f>G16/E16</f>
        <v>0.90207608289694852</v>
      </c>
      <c r="H17" s="335"/>
      <c r="I17" s="335"/>
      <c r="J17" s="335"/>
      <c r="L17" s="336"/>
    </row>
    <row r="18" spans="1:13" s="322" customFormat="1" ht="16.95" customHeight="1" x14ac:dyDescent="0.3">
      <c r="A18" s="498">
        <v>5</v>
      </c>
      <c r="B18" s="500" t="s">
        <v>75</v>
      </c>
      <c r="C18" s="501"/>
      <c r="D18" s="504">
        <v>2798.48</v>
      </c>
      <c r="E18" s="504">
        <v>2798.48</v>
      </c>
      <c r="F18" s="334">
        <v>2798.48</v>
      </c>
      <c r="G18" s="334"/>
      <c r="H18" s="334"/>
      <c r="I18" s="334"/>
      <c r="J18" s="334"/>
      <c r="L18" s="338">
        <f>F18+G18+H18+I18+J18</f>
        <v>2798.48</v>
      </c>
    </row>
    <row r="19" spans="1:13" s="322" customFormat="1" ht="11.25" customHeight="1" x14ac:dyDescent="0.3">
      <c r="A19" s="499"/>
      <c r="B19" s="502"/>
      <c r="C19" s="503"/>
      <c r="D19" s="505"/>
      <c r="E19" s="505"/>
      <c r="F19" s="335">
        <f t="shared" si="2"/>
        <v>1</v>
      </c>
      <c r="G19" s="335"/>
      <c r="H19" s="335"/>
      <c r="I19" s="335"/>
      <c r="J19" s="335"/>
      <c r="L19" s="336"/>
    </row>
    <row r="20" spans="1:13" s="322" customFormat="1" ht="16.95" customHeight="1" x14ac:dyDescent="0.3">
      <c r="A20" s="498">
        <v>6</v>
      </c>
      <c r="B20" s="500" t="s">
        <v>82</v>
      </c>
      <c r="C20" s="501"/>
      <c r="D20" s="504">
        <v>9508.32</v>
      </c>
      <c r="E20" s="504">
        <v>9508.32</v>
      </c>
      <c r="F20" s="334">
        <v>9508.32</v>
      </c>
      <c r="G20" s="334"/>
      <c r="H20" s="334"/>
      <c r="I20" s="334"/>
      <c r="J20" s="334"/>
      <c r="L20" s="338">
        <f>F20+G20+H20+I20+J20</f>
        <v>9508.32</v>
      </c>
    </row>
    <row r="21" spans="1:13" s="322" customFormat="1" ht="11.25" customHeight="1" x14ac:dyDescent="0.3">
      <c r="A21" s="499"/>
      <c r="B21" s="502"/>
      <c r="C21" s="503"/>
      <c r="D21" s="505"/>
      <c r="E21" s="505"/>
      <c r="F21" s="335">
        <f t="shared" si="2"/>
        <v>1</v>
      </c>
      <c r="G21" s="335"/>
      <c r="H21" s="335"/>
      <c r="I21" s="335"/>
      <c r="J21" s="335"/>
      <c r="L21" s="336"/>
    </row>
    <row r="22" spans="1:13" s="322" customFormat="1" ht="16.95" customHeight="1" x14ac:dyDescent="0.3">
      <c r="A22" s="498">
        <v>7</v>
      </c>
      <c r="B22" s="500" t="s">
        <v>88</v>
      </c>
      <c r="C22" s="501"/>
      <c r="D22" s="504">
        <v>2411.56</v>
      </c>
      <c r="E22" s="504">
        <v>2411.56</v>
      </c>
      <c r="F22" s="334">
        <v>2411.56</v>
      </c>
      <c r="G22" s="334"/>
      <c r="H22" s="334"/>
      <c r="I22" s="334"/>
      <c r="J22" s="334"/>
      <c r="L22" s="338">
        <f>F22+G22+H22+I22+J22</f>
        <v>2411.56</v>
      </c>
    </row>
    <row r="23" spans="1:13" s="322" customFormat="1" ht="11.25" customHeight="1" x14ac:dyDescent="0.3">
      <c r="A23" s="499"/>
      <c r="B23" s="502"/>
      <c r="C23" s="503"/>
      <c r="D23" s="505"/>
      <c r="E23" s="505"/>
      <c r="F23" s="335">
        <f t="shared" ref="F23" si="3">F22/E22</f>
        <v>1</v>
      </c>
      <c r="G23" s="335"/>
      <c r="H23" s="335"/>
      <c r="I23" s="335"/>
      <c r="J23" s="335"/>
      <c r="L23" s="336"/>
    </row>
    <row r="24" spans="1:13" s="322" customFormat="1" ht="16.95" customHeight="1" x14ac:dyDescent="0.3">
      <c r="A24" s="498">
        <v>8</v>
      </c>
      <c r="B24" s="500" t="s">
        <v>163</v>
      </c>
      <c r="C24" s="501"/>
      <c r="D24" s="504">
        <v>132180.92000000001</v>
      </c>
      <c r="E24" s="506">
        <v>143392.01</v>
      </c>
      <c r="F24" s="334">
        <v>1795.36</v>
      </c>
      <c r="G24" s="334"/>
      <c r="H24" s="334">
        <v>70798.33</v>
      </c>
      <c r="I24" s="334">
        <v>70798.320000000007</v>
      </c>
      <c r="J24" s="334"/>
      <c r="K24" s="337"/>
      <c r="L24" s="338">
        <f>F24+G24+H24+I24+J24</f>
        <v>143392.01</v>
      </c>
      <c r="M24" s="338"/>
    </row>
    <row r="25" spans="1:13" s="322" customFormat="1" ht="11.25" customHeight="1" x14ac:dyDescent="0.3">
      <c r="A25" s="499"/>
      <c r="B25" s="502"/>
      <c r="C25" s="503"/>
      <c r="D25" s="505"/>
      <c r="E25" s="507"/>
      <c r="F25" s="335">
        <f t="shared" ref="F25" si="4">F24/E24</f>
        <v>1.2520641840504223E-2</v>
      </c>
      <c r="G25" s="335"/>
      <c r="H25" s="335">
        <f>H24/E24</f>
        <v>0.49373971394919425</v>
      </c>
      <c r="I25" s="335">
        <f>I24/E24</f>
        <v>0.49373964421030153</v>
      </c>
      <c r="J25" s="335"/>
      <c r="L25" s="336"/>
    </row>
    <row r="26" spans="1:13" s="322" customFormat="1" ht="16.95" customHeight="1" x14ac:dyDescent="0.3">
      <c r="A26" s="498">
        <v>9</v>
      </c>
      <c r="B26" s="500" t="s">
        <v>92</v>
      </c>
      <c r="C26" s="501"/>
      <c r="D26" s="504">
        <v>43566.01</v>
      </c>
      <c r="E26" s="504">
        <v>43566.01</v>
      </c>
      <c r="F26" s="334"/>
      <c r="G26" s="334"/>
      <c r="H26" s="334"/>
      <c r="I26" s="334">
        <v>21783.01</v>
      </c>
      <c r="J26" s="334">
        <v>21783</v>
      </c>
      <c r="K26" s="337"/>
      <c r="L26" s="338">
        <f>F26+G26+H26+I26+J26</f>
        <v>43566.009999999995</v>
      </c>
    </row>
    <row r="27" spans="1:13" s="322" customFormat="1" ht="11.25" customHeight="1" x14ac:dyDescent="0.3">
      <c r="A27" s="499"/>
      <c r="B27" s="502"/>
      <c r="C27" s="503"/>
      <c r="D27" s="505"/>
      <c r="E27" s="505"/>
      <c r="F27" s="335"/>
      <c r="G27" s="335"/>
      <c r="H27" s="335"/>
      <c r="I27" s="335">
        <f>I26/E26</f>
        <v>0.50000011476837092</v>
      </c>
      <c r="J27" s="335">
        <f>J26/E26</f>
        <v>0.49999988523162897</v>
      </c>
      <c r="L27" s="336"/>
    </row>
    <row r="28" spans="1:13" s="322" customFormat="1" ht="16.95" customHeight="1" x14ac:dyDescent="0.3">
      <c r="A28" s="498">
        <v>10</v>
      </c>
      <c r="B28" s="500" t="s">
        <v>186</v>
      </c>
      <c r="C28" s="501"/>
      <c r="D28" s="504">
        <v>4880.45</v>
      </c>
      <c r="E28" s="504">
        <v>4880.45</v>
      </c>
      <c r="F28" s="334">
        <v>2760.32</v>
      </c>
      <c r="G28" s="334"/>
      <c r="H28" s="334">
        <v>2120.13</v>
      </c>
      <c r="I28" s="334"/>
      <c r="J28" s="334"/>
      <c r="K28" s="337"/>
      <c r="L28" s="338">
        <f>F28+G28+H28+I28+J28</f>
        <v>4880.4500000000007</v>
      </c>
    </row>
    <row r="29" spans="1:13" s="322" customFormat="1" ht="11.25" customHeight="1" x14ac:dyDescent="0.3">
      <c r="A29" s="499"/>
      <c r="B29" s="502"/>
      <c r="C29" s="503"/>
      <c r="D29" s="505"/>
      <c r="E29" s="505"/>
      <c r="F29" s="335">
        <f t="shared" ref="F29" si="5">F28/E28</f>
        <v>0.5655871897058673</v>
      </c>
      <c r="G29" s="335"/>
      <c r="H29" s="335">
        <f>H28/E28</f>
        <v>0.43441281029413276</v>
      </c>
      <c r="I29" s="335"/>
      <c r="J29" s="335"/>
      <c r="L29" s="336"/>
    </row>
    <row r="30" spans="1:13" s="322" customFormat="1" ht="16.95" customHeight="1" x14ac:dyDescent="0.3">
      <c r="A30" s="498">
        <v>11</v>
      </c>
      <c r="B30" s="500" t="s">
        <v>41</v>
      </c>
      <c r="C30" s="501"/>
      <c r="D30" s="504">
        <v>45558.98</v>
      </c>
      <c r="E30" s="504">
        <v>45558.98</v>
      </c>
      <c r="F30" s="334"/>
      <c r="G30" s="334"/>
      <c r="H30" s="334">
        <v>9111.7999999999993</v>
      </c>
      <c r="I30" s="334">
        <v>18223.59</v>
      </c>
      <c r="J30" s="334">
        <v>18223.59</v>
      </c>
      <c r="L30" s="338">
        <f>F30+G30+H30+I30+J30</f>
        <v>45558.979999999996</v>
      </c>
    </row>
    <row r="31" spans="1:13" s="322" customFormat="1" ht="11.25" customHeight="1" x14ac:dyDescent="0.3">
      <c r="A31" s="499"/>
      <c r="B31" s="502"/>
      <c r="C31" s="503"/>
      <c r="D31" s="505"/>
      <c r="E31" s="505"/>
      <c r="F31" s="335"/>
      <c r="G31" s="335"/>
      <c r="H31" s="335">
        <f>H30/E30</f>
        <v>0.20000008779827816</v>
      </c>
      <c r="I31" s="335">
        <f>I30/E30</f>
        <v>0.39999995610086087</v>
      </c>
      <c r="J31" s="335">
        <f>J30/E30</f>
        <v>0.39999995610086087</v>
      </c>
      <c r="L31" s="336"/>
    </row>
    <row r="32" spans="1:13" s="322" customFormat="1" ht="16.95" customHeight="1" x14ac:dyDescent="0.3">
      <c r="A32" s="498">
        <v>12</v>
      </c>
      <c r="B32" s="500" t="s">
        <v>236</v>
      </c>
      <c r="C32" s="501"/>
      <c r="D32" s="504">
        <v>43875.1</v>
      </c>
      <c r="E32" s="504">
        <v>24119</v>
      </c>
      <c r="F32" s="334"/>
      <c r="G32" s="334"/>
      <c r="H32" s="334"/>
      <c r="I32" s="334">
        <v>12059.5</v>
      </c>
      <c r="J32" s="334">
        <v>12059.5</v>
      </c>
      <c r="K32" s="337"/>
      <c r="L32" s="338">
        <f>F32+G32+H32+I32+J32</f>
        <v>24119</v>
      </c>
    </row>
    <row r="33" spans="1:12" s="322" customFormat="1" ht="11.25" customHeight="1" x14ac:dyDescent="0.3">
      <c r="A33" s="499"/>
      <c r="B33" s="502"/>
      <c r="C33" s="503"/>
      <c r="D33" s="505"/>
      <c r="E33" s="505"/>
      <c r="F33" s="335"/>
      <c r="G33" s="335"/>
      <c r="H33" s="335"/>
      <c r="I33" s="335">
        <f>I32/E32</f>
        <v>0.5</v>
      </c>
      <c r="J33" s="335">
        <f>J32/E32</f>
        <v>0.5</v>
      </c>
      <c r="L33" s="336"/>
    </row>
    <row r="34" spans="1:12" s="322" customFormat="1" ht="16.95" customHeight="1" x14ac:dyDescent="0.3">
      <c r="A34" s="498">
        <v>13</v>
      </c>
      <c r="B34" s="500" t="s">
        <v>265</v>
      </c>
      <c r="C34" s="501"/>
      <c r="D34" s="504">
        <v>5936.57</v>
      </c>
      <c r="E34" s="504" t="s">
        <v>434</v>
      </c>
      <c r="F34" s="334"/>
      <c r="G34" s="334"/>
      <c r="H34" s="334"/>
      <c r="I34" s="334"/>
      <c r="J34" s="334"/>
      <c r="L34" s="338">
        <f>F34+G34+H34+I34+J34</f>
        <v>0</v>
      </c>
    </row>
    <row r="35" spans="1:12" s="322" customFormat="1" ht="11.25" customHeight="1" x14ac:dyDescent="0.3">
      <c r="A35" s="499"/>
      <c r="B35" s="502"/>
      <c r="C35" s="503"/>
      <c r="D35" s="505"/>
      <c r="E35" s="505"/>
      <c r="F35" s="335"/>
      <c r="G35" s="335"/>
      <c r="H35" s="335"/>
      <c r="I35" s="335"/>
      <c r="J35" s="335"/>
      <c r="L35" s="336"/>
    </row>
    <row r="36" spans="1:12" x14ac:dyDescent="0.3">
      <c r="L36" s="338">
        <f>SUBTOTAL(9,L10:L35)</f>
        <v>429487.94</v>
      </c>
    </row>
  </sheetData>
  <mergeCells count="68">
    <mergeCell ref="C1:F1"/>
    <mergeCell ref="F2:G2"/>
    <mergeCell ref="F3:G3"/>
    <mergeCell ref="C2:E2"/>
    <mergeCell ref="C3:E3"/>
    <mergeCell ref="B7:C7"/>
    <mergeCell ref="A8:A9"/>
    <mergeCell ref="B8:C9"/>
    <mergeCell ref="D8:D9"/>
    <mergeCell ref="E8:E9"/>
    <mergeCell ref="A12:A13"/>
    <mergeCell ref="B12:C13"/>
    <mergeCell ref="D12:D13"/>
    <mergeCell ref="E12:E13"/>
    <mergeCell ref="A10:A11"/>
    <mergeCell ref="B10:C11"/>
    <mergeCell ref="D10:D11"/>
    <mergeCell ref="E10:E11"/>
    <mergeCell ref="A14:A15"/>
    <mergeCell ref="B14:C15"/>
    <mergeCell ref="D14:D15"/>
    <mergeCell ref="E14:E15"/>
    <mergeCell ref="A16:A17"/>
    <mergeCell ref="B16:C17"/>
    <mergeCell ref="D16:D17"/>
    <mergeCell ref="E16:E17"/>
    <mergeCell ref="A18:A19"/>
    <mergeCell ref="B18:C19"/>
    <mergeCell ref="D18:D19"/>
    <mergeCell ref="E18:E19"/>
    <mergeCell ref="A20:A21"/>
    <mergeCell ref="B20:C21"/>
    <mergeCell ref="D20:D21"/>
    <mergeCell ref="E20:E21"/>
    <mergeCell ref="A22:A23"/>
    <mergeCell ref="B22:C23"/>
    <mergeCell ref="D22:D23"/>
    <mergeCell ref="E22:E23"/>
    <mergeCell ref="A24:A25"/>
    <mergeCell ref="B24:C25"/>
    <mergeCell ref="D24:D25"/>
    <mergeCell ref="E24:E25"/>
    <mergeCell ref="A26:A27"/>
    <mergeCell ref="B26:C27"/>
    <mergeCell ref="D26:D27"/>
    <mergeCell ref="E26:E27"/>
    <mergeCell ref="A28:A29"/>
    <mergeCell ref="B28:C29"/>
    <mergeCell ref="D28:D29"/>
    <mergeCell ref="E28:E29"/>
    <mergeCell ref="A34:A35"/>
    <mergeCell ref="B34:C35"/>
    <mergeCell ref="D34:D35"/>
    <mergeCell ref="E34:E35"/>
    <mergeCell ref="A30:A31"/>
    <mergeCell ref="B30:C31"/>
    <mergeCell ref="D30:D31"/>
    <mergeCell ref="E30:E31"/>
    <mergeCell ref="A32:A33"/>
    <mergeCell ref="B32:C33"/>
    <mergeCell ref="D32:D33"/>
    <mergeCell ref="E32:E33"/>
    <mergeCell ref="G4:J4"/>
    <mergeCell ref="G5:J5"/>
    <mergeCell ref="C4:F4"/>
    <mergeCell ref="C5:F5"/>
    <mergeCell ref="I2:J2"/>
    <mergeCell ref="I3:J3"/>
  </mergeCells>
  <pageMargins left="0.51181102362204722" right="0.51181102362204722" top="0.78740157480314965" bottom="0.78740157480314965" header="0.31496062992125984" footer="0.31496062992125984"/>
  <pageSetup paperSize="9" scale="60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EA277-4D35-49E9-80FF-5974AD6D2A9D}">
  <sheetPr>
    <pageSetUpPr fitToPage="1"/>
  </sheetPr>
  <dimension ref="A1:G22"/>
  <sheetViews>
    <sheetView view="pageBreakPreview" zoomScale="85" zoomScaleNormal="120" zoomScaleSheetLayoutView="85" workbookViewId="0">
      <selection activeCell="C9" sqref="C9"/>
    </sheetView>
  </sheetViews>
  <sheetFormatPr defaultColWidth="9.109375" defaultRowHeight="13.8" x14ac:dyDescent="0.25"/>
  <cols>
    <col min="1" max="1" width="14.88671875" style="70" customWidth="1"/>
    <col min="2" max="2" width="11.44140625" style="62" customWidth="1"/>
    <col min="3" max="3" width="75" style="62" customWidth="1"/>
    <col min="4" max="5" width="16.6640625" style="62" customWidth="1"/>
    <col min="6" max="6" width="16.44140625" style="71" customWidth="1"/>
    <col min="7" max="16384" width="9.109375" style="62"/>
  </cols>
  <sheetData>
    <row r="1" spans="1:7" ht="63.75" customHeight="1" x14ac:dyDescent="0.25">
      <c r="A1" s="534" t="s">
        <v>69</v>
      </c>
      <c r="B1" s="535"/>
      <c r="C1" s="535"/>
      <c r="D1" s="535"/>
      <c r="E1" s="535"/>
      <c r="F1" s="536"/>
    </row>
    <row r="2" spans="1:7" ht="18" x14ac:dyDescent="0.25">
      <c r="A2" s="537" t="s">
        <v>109</v>
      </c>
      <c r="B2" s="473"/>
      <c r="C2" s="473"/>
      <c r="D2" s="473"/>
      <c r="E2" s="473"/>
      <c r="F2" s="538"/>
    </row>
    <row r="3" spans="1:7" ht="18" x14ac:dyDescent="0.25">
      <c r="A3" s="539" t="str">
        <f>REPROGRAMAÇÃO!J2</f>
        <v>REFORMA E AMPLIAÇÃO DA PRAÇA NO BAIRRO NOVO ESTRELA</v>
      </c>
      <c r="B3" s="476"/>
      <c r="C3" s="476"/>
      <c r="D3" s="476"/>
      <c r="E3" s="476"/>
      <c r="F3" s="540"/>
    </row>
    <row r="4" spans="1:7" ht="5.25" customHeight="1" x14ac:dyDescent="0.25">
      <c r="A4" s="541"/>
      <c r="B4" s="479"/>
      <c r="C4" s="479"/>
      <c r="D4" s="479"/>
      <c r="E4" s="479"/>
      <c r="F4" s="542"/>
    </row>
    <row r="5" spans="1:7" ht="15.75" customHeight="1" x14ac:dyDescent="0.25">
      <c r="A5" s="84" t="s">
        <v>47</v>
      </c>
      <c r="B5" s="87"/>
      <c r="C5" s="531" t="str">
        <f>REPROGRAMAÇÃO!L4</f>
        <v>174/2022-PMC</v>
      </c>
      <c r="D5" s="533"/>
      <c r="E5" s="122" t="s">
        <v>29</v>
      </c>
      <c r="F5" s="124">
        <f ca="1">'MEMÓRIA DE CÁLCULO'!T1</f>
        <v>44998</v>
      </c>
    </row>
    <row r="6" spans="1:7" ht="15.75" customHeight="1" x14ac:dyDescent="0.25">
      <c r="A6" s="84" t="s">
        <v>33</v>
      </c>
      <c r="B6" s="87"/>
      <c r="C6" s="529" t="str">
        <f>REPROGRAMAÇÃO!G6</f>
        <v>ALLIANCE CONSTRUTORA LTDA</v>
      </c>
      <c r="D6" s="530"/>
      <c r="E6" s="122" t="s">
        <v>97</v>
      </c>
      <c r="F6" s="139"/>
    </row>
    <row r="7" spans="1:7" ht="15.75" customHeight="1" x14ac:dyDescent="0.25">
      <c r="A7" s="84" t="s">
        <v>50</v>
      </c>
      <c r="B7" s="87"/>
      <c r="C7" s="531" t="str">
        <f>REPROGRAMAÇÃO!J6</f>
        <v>SINAPI 03/2022 - SEDOP 02/2022 - DESONERADO</v>
      </c>
      <c r="D7" s="532"/>
      <c r="E7" s="532"/>
      <c r="F7" s="533"/>
    </row>
    <row r="8" spans="1:7" ht="15.75" customHeight="1" x14ac:dyDescent="0.25">
      <c r="A8" s="63"/>
      <c r="B8" s="64"/>
      <c r="C8" s="106"/>
      <c r="D8" s="65"/>
      <c r="E8" s="65"/>
      <c r="F8" s="94"/>
    </row>
    <row r="9" spans="1:7" ht="15.6" x14ac:dyDescent="0.25">
      <c r="A9" s="135"/>
      <c r="B9" s="136"/>
      <c r="C9" s="137"/>
      <c r="D9" s="120"/>
      <c r="E9" s="120"/>
      <c r="F9" s="138"/>
    </row>
    <row r="10" spans="1:7" ht="15.6" x14ac:dyDescent="0.25">
      <c r="A10" s="135"/>
      <c r="B10" s="136"/>
      <c r="C10" s="137"/>
      <c r="D10" s="120"/>
      <c r="E10" s="120"/>
      <c r="F10" s="138"/>
    </row>
    <row r="11" spans="1:7" ht="15.6" x14ac:dyDescent="0.25">
      <c r="A11" s="135"/>
      <c r="B11" s="136"/>
      <c r="C11" s="137"/>
      <c r="D11" s="120"/>
      <c r="E11" s="120"/>
      <c r="F11" s="138"/>
    </row>
    <row r="12" spans="1:7" ht="15.6" x14ac:dyDescent="0.25">
      <c r="A12" s="135"/>
      <c r="B12" s="136"/>
      <c r="C12" s="137"/>
      <c r="D12" s="120"/>
      <c r="E12" s="120"/>
      <c r="F12" s="138"/>
    </row>
    <row r="13" spans="1:7" x14ac:dyDescent="0.25">
      <c r="A13" s="67"/>
      <c r="B13" s="60"/>
      <c r="C13" s="81"/>
      <c r="D13" s="68"/>
      <c r="E13" s="68"/>
      <c r="F13" s="69"/>
    </row>
    <row r="14" spans="1:7" x14ac:dyDescent="0.25">
      <c r="A14" s="67"/>
      <c r="B14" s="60"/>
      <c r="C14" s="81"/>
      <c r="D14" s="68"/>
      <c r="E14" s="68"/>
      <c r="F14" s="69"/>
    </row>
    <row r="15" spans="1:7" x14ac:dyDescent="0.25">
      <c r="A15" s="67"/>
      <c r="B15" s="60"/>
      <c r="C15" s="81"/>
      <c r="D15" s="68"/>
      <c r="E15" s="68"/>
      <c r="F15" s="69"/>
    </row>
    <row r="16" spans="1:7" x14ac:dyDescent="0.25">
      <c r="G16" s="72"/>
    </row>
    <row r="17" spans="1:7" x14ac:dyDescent="0.25">
      <c r="G17" s="72"/>
    </row>
    <row r="18" spans="1:7" x14ac:dyDescent="0.25">
      <c r="G18" s="72"/>
    </row>
    <row r="19" spans="1:7" x14ac:dyDescent="0.25">
      <c r="G19" s="72"/>
    </row>
    <row r="20" spans="1:7" x14ac:dyDescent="0.25">
      <c r="G20" s="72"/>
    </row>
    <row r="21" spans="1:7" x14ac:dyDescent="0.25">
      <c r="G21" s="72"/>
    </row>
    <row r="22" spans="1:7" x14ac:dyDescent="0.25">
      <c r="A22" s="73"/>
      <c r="B22" s="74"/>
      <c r="C22" s="74"/>
      <c r="D22" s="74"/>
      <c r="E22" s="74"/>
      <c r="F22" s="75"/>
    </row>
  </sheetData>
  <mergeCells count="7">
    <mergeCell ref="C6:D6"/>
    <mergeCell ref="C7:F7"/>
    <mergeCell ref="A1:F1"/>
    <mergeCell ref="A2:F2"/>
    <mergeCell ref="A3:F3"/>
    <mergeCell ref="A4:F4"/>
    <mergeCell ref="C5:D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1" fitToHeight="0" orientation="portrait" r:id="rId1"/>
  <headerFooter alignWithMargins="0">
    <oddHeader>&amp;R
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9</vt:i4>
      </vt:variant>
    </vt:vector>
  </HeadingPairs>
  <TitlesOfParts>
    <vt:vector size="14" baseType="lpstr">
      <vt:lpstr>REPROGRAMAÇÃO</vt:lpstr>
      <vt:lpstr>MEMÓRIA DE CÁLCULO</vt:lpstr>
      <vt:lpstr>ITENS NOVOS</vt:lpstr>
      <vt:lpstr>CRONOGRAMA</vt:lpstr>
      <vt:lpstr>COMPOSIÇÕES PRÓPRIAS</vt:lpstr>
      <vt:lpstr>'COMPOSIÇÕES PRÓPRIAS'!Area_de_impressao</vt:lpstr>
      <vt:lpstr>CRONOGRAMA!Area_de_impressao</vt:lpstr>
      <vt:lpstr>'ITENS NOVOS'!Area_de_impressao</vt:lpstr>
      <vt:lpstr>'MEMÓRIA DE CÁLCULO'!Area_de_impressao</vt:lpstr>
      <vt:lpstr>REPROGRAMAÇÃO!Area_de_impressao</vt:lpstr>
      <vt:lpstr>'COMPOSIÇÕES PRÓPRIAS'!Titulos_de_impressao</vt:lpstr>
      <vt:lpstr>'ITENS NOVOS'!Titulos_de_impressao</vt:lpstr>
      <vt:lpstr>'MEMÓRIA DE CÁLCULO'!Titulos_de_impressao</vt:lpstr>
      <vt:lpstr>REPROGRAMAÇÃO!Titulos_de_impressao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SEPLAGE 12</dc:creator>
  <cp:lastModifiedBy>ANDRE YUJI OKAJIMA DE OLIVEIRA DE OLIVEIRA</cp:lastModifiedBy>
  <cp:lastPrinted>2023-03-13T17:05:54Z</cp:lastPrinted>
  <dcterms:created xsi:type="dcterms:W3CDTF">2021-11-10T16:39:51Z</dcterms:created>
  <dcterms:modified xsi:type="dcterms:W3CDTF">2023-03-13T18:15:30Z</dcterms:modified>
</cp:coreProperties>
</file>